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'Лист1'!$A$1:$N$249</definedName>
  </definedNames>
  <calcPr fullCalcOnLoad="1" refMode="R1C1"/>
</workbook>
</file>

<file path=xl/sharedStrings.xml><?xml version="1.0" encoding="utf-8"?>
<sst xmlns="http://schemas.openxmlformats.org/spreadsheetml/2006/main" count="791" uniqueCount="352">
  <si>
    <t>Наименование</t>
  </si>
  <si>
    <t>Рз</t>
  </si>
  <si>
    <t>ПР</t>
  </si>
  <si>
    <t>ЦСР</t>
  </si>
  <si>
    <t>ВР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</si>
  <si>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</si>
  <si>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 органами местного самоуправления</t>
  </si>
  <si>
    <t>Резервные фонды местных администраций</t>
  </si>
  <si>
    <t>Музеи и постоянные выставки</t>
  </si>
  <si>
    <t>Периодическая печать и издательства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</si>
  <si>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</si>
  <si>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</si>
  <si>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</si>
  <si>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</si>
  <si>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</si>
  <si>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</si>
  <si>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</si>
  <si>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</si>
  <si>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</si>
  <si>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</si>
  <si>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</si>
  <si>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</si>
  <si>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>Телевидение и радиовещание</t>
  </si>
  <si>
    <t>Состояние окружающей среды и природопользования</t>
  </si>
  <si>
    <t>Процент исполнения</t>
  </si>
  <si>
    <t xml:space="preserve"> 0 4</t>
  </si>
  <si>
    <t>(тыс. руб.)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</si>
  <si>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</si>
  <si>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</si>
  <si>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</si>
  <si>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 xml:space="preserve">0 1 </t>
  </si>
  <si>
    <t>тыс.руб.</t>
  </si>
  <si>
    <t>сумма</t>
  </si>
  <si>
    <t>назначенная</t>
  </si>
  <si>
    <t>исполнено</t>
  </si>
  <si>
    <t>всего расходов</t>
  </si>
  <si>
    <t>т. руб.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</si>
  <si>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</si>
  <si>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</si>
  <si>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</si>
  <si>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</si>
  <si>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</si>
  <si>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</si>
  <si>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</si>
  <si>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</si>
  <si>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</si>
  <si>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</si>
  <si>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</si>
  <si>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44 1 00 10570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</si>
  <si>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</si>
  <si>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</si>
  <si>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</si>
  <si>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</si>
  <si>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</si>
  <si>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</si>
  <si>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</si>
  <si>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>01 2 00 10110</t>
  </si>
  <si>
    <t>02 5 00 10820</t>
  </si>
  <si>
    <t>99 1 00 14100</t>
  </si>
  <si>
    <t>44 5 00 00000</t>
  </si>
  <si>
    <t>Мероприятия в сфере культуры и кинематографии</t>
  </si>
  <si>
    <t>44 5 00 16510</t>
  </si>
  <si>
    <t>Закупка товаров, работ и услуг для муниципальных нужд</t>
  </si>
  <si>
    <t>01 4 00 70060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</si>
  <si>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</si>
  <si>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</si>
  <si>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</si>
  <si>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</si>
  <si>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</si>
  <si>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</si>
  <si>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</si>
  <si>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</si>
  <si>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Уплата налогов, сборов и иных платежей</t>
  </si>
  <si>
    <t>90 4 00 16270</t>
  </si>
  <si>
    <t>01 4 00 51200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</si>
  <si>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</si>
  <si>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</si>
  <si>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</si>
  <si>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</si>
  <si>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</si>
  <si>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</si>
  <si>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</si>
  <si>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</si>
  <si>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</si>
  <si>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</si>
  <si>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</si>
  <si>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</si>
  <si>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</si>
  <si>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</si>
  <si>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</si>
  <si>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</si>
  <si>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</si>
  <si>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</si>
  <si>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</si>
  <si>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</si>
  <si>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</si>
  <si>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02 5 00 10860</t>
  </si>
  <si>
    <t>Учреждения по обеспечению национальной безопасности и правоохранительной деятельности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</si>
  <si>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</si>
  <si>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</si>
  <si>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</si>
  <si>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</si>
  <si>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</si>
  <si>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53 1 00 40990</t>
  </si>
  <si>
    <t>58 4 00 16820</t>
  </si>
  <si>
    <t>58 1 00 00000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</si>
  <si>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</si>
  <si>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</si>
  <si>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</si>
  <si>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</si>
  <si>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</si>
  <si>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</si>
  <si>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</si>
  <si>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</si>
  <si>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</si>
  <si>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</si>
  <si>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</si>
  <si>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</si>
  <si>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</si>
  <si>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</si>
  <si>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</si>
  <si>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</si>
  <si>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</si>
  <si>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</si>
  <si>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</si>
  <si>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</si>
  <si>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</si>
  <si>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</si>
  <si>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</si>
  <si>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</si>
  <si>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</si>
  <si>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</si>
  <si>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</si>
  <si>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</si>
  <si>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</si>
  <si>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</si>
  <si>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</si>
  <si>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</si>
  <si>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</si>
  <si>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</si>
  <si>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</si>
  <si>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</si>
  <si>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</si>
  <si>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</si>
  <si>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</si>
  <si>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</si>
  <si>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</si>
  <si>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</si>
  <si>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</si>
  <si>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</si>
  <si>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</si>
  <si>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</si>
  <si>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</si>
  <si>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</si>
  <si>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</si>
  <si>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</si>
  <si>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</si>
  <si>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</si>
  <si>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</si>
  <si>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</si>
  <si>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</si>
  <si>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</si>
  <si>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</si>
  <si>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</si>
  <si>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</si>
  <si>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</si>
  <si>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</si>
  <si>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</si>
  <si>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</si>
  <si>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</si>
  <si>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</si>
  <si>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</si>
  <si>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</si>
  <si>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</si>
  <si>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</si>
  <si>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</si>
  <si>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</si>
  <si>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</si>
  <si>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</si>
  <si>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</si>
  <si>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</si>
  <si>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</si>
  <si>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</si>
  <si>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</si>
  <si>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</si>
  <si>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</si>
  <si>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</si>
  <si>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</si>
  <si>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01 0 00 00000</t>
  </si>
  <si>
    <t>01 2 00 00000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</si>
  <si>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</si>
  <si>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</si>
  <si>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 xml:space="preserve"> 0 1</t>
  </si>
  <si>
    <t>Расходы на выплаты персоналу в целях обеспечения выполнения функций муниципальными органами, казенными учреждениями</t>
  </si>
  <si>
    <t xml:space="preserve">Руководство и управление в сфере установленных функций </t>
  </si>
  <si>
    <t>01 4 00 00000</t>
  </si>
  <si>
    <t>01 4 00 51180</t>
  </si>
  <si>
    <t xml:space="preserve"> 0 3</t>
  </si>
  <si>
    <t>Закупка товаров, работ и услуг для обеспечения муниципальных нужд</t>
  </si>
  <si>
    <t>Функционирование административных комиссий</t>
  </si>
  <si>
    <t>Расходы за счет субвенции КБ на выплаты персоналу в целях обеспечения выполнения функций муниципальными органами, казенными учреждениями</t>
  </si>
  <si>
    <t>Расходы за счет субвенции КБ на закупку товаров, работ и услуг для муниципальных нужд</t>
  </si>
  <si>
    <t>Расходы за счет субвенции КБ на закупку товаров, работ и услуг для обеспечения муниципальных нужд</t>
  </si>
  <si>
    <t>01 4 00 70110</t>
  </si>
  <si>
    <t>Расходы на обеспечение деятельности (оказание услуг) подведомственных учреждений</t>
  </si>
  <si>
    <t>02 0  00 00000</t>
  </si>
  <si>
    <t>Расходы МБ на выплаты персоналу в целях обеспечения выполнения функций муниципальными органами, казенными учреждениями</t>
  </si>
  <si>
    <t>98 5 00  60250</t>
  </si>
  <si>
    <t xml:space="preserve">0 7 </t>
  </si>
  <si>
    <t>Расходы МБ на закупку товаров, работ и услуг для муниципальных нужд</t>
  </si>
  <si>
    <t>12 0 00 60990</t>
  </si>
  <si>
    <t>13 0 00 60990</t>
  </si>
  <si>
    <t>12 0 00 00000</t>
  </si>
  <si>
    <t>13 0 00 00000</t>
  </si>
  <si>
    <t>14 0 00 L0200</t>
  </si>
  <si>
    <t>14 0 00 00000</t>
  </si>
  <si>
    <t xml:space="preserve">Районная целевая программа  "Обеспечение жильем молодых семей в Тальменском районе на 2016-2020гг" </t>
  </si>
  <si>
    <t>МЦП "Противодействие терроризму и экстремистской деятельности на территории Тальменского района на 2014-2017гг". Расходы МБ на закупку товаров, работ и услуг для муниципальных нужд</t>
  </si>
  <si>
    <t>40 0 00 00000</t>
  </si>
  <si>
    <t>53 0 00 00000</t>
  </si>
  <si>
    <t>Муниципальная адресная инвестиционная программа (МАИП) на территории муниципального образования  "Тальменский район"</t>
  </si>
  <si>
    <t>Муниципальная адресная инвестиционная программа (МАИП) на территории муниципального образования  "Тальменский район".Газификация.</t>
  </si>
  <si>
    <t>53 1 00 00000</t>
  </si>
  <si>
    <t>53 1 00 40991</t>
  </si>
  <si>
    <t>53 1 00 40992</t>
  </si>
  <si>
    <t>Муниципальная адресная инвестиционная программа (МАИП) на территории муниципального образования  "Тальменский район" в области образования.</t>
  </si>
  <si>
    <t>53 2 00 00000</t>
  </si>
  <si>
    <t>Расходы на реализацию мероприятий МАИП. Газификация</t>
  </si>
  <si>
    <t>Районная программа "Развитие образования в Тальменском районе" на 2015-2020 годы</t>
  </si>
  <si>
    <t>Подпрограмма "Развитие дошкольного образования в Тальменском районе" районной программы "Развитие образования в Тальменском районе" на 2015-2020 годы</t>
  </si>
  <si>
    <t>58 0 00 00000</t>
  </si>
  <si>
    <t>55 0 00 00000</t>
  </si>
  <si>
    <t>59 0 00 00000</t>
  </si>
  <si>
    <t>67 0 00 00000</t>
  </si>
  <si>
    <t>70 0 00 00000</t>
  </si>
  <si>
    <t>90 4 00 00000</t>
  </si>
  <si>
    <t>Иные вопросы в сфере социальной политики</t>
  </si>
  <si>
    <t>90 0 00 00000</t>
  </si>
  <si>
    <t>Иные вопросы в отраслях социальной сферы</t>
  </si>
  <si>
    <t>90 2 00 00000</t>
  </si>
  <si>
    <t>Иные вопросы в сфере культуры и средств массовой информации</t>
  </si>
  <si>
    <t>83 2 00 00000</t>
  </si>
  <si>
    <t>83 0 00 00000</t>
  </si>
  <si>
    <t>Обеспечение жилье отдельных категорий граждан</t>
  </si>
  <si>
    <t>Обеспечение  жильеминвалидов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по 3 сентября 1945 года, граждан, награжденных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 инвалидов.</t>
  </si>
  <si>
    <t>91 0 00 00000</t>
  </si>
  <si>
    <t>Иные вопросы в области национальной экономики</t>
  </si>
  <si>
    <t>Мероприятия в сфере транспорта и дорожного хозяйства</t>
  </si>
  <si>
    <t>91 4 00 00000</t>
  </si>
  <si>
    <t>92 0 00 00000</t>
  </si>
  <si>
    <t>92 9 00 00000</t>
  </si>
  <si>
    <t>Иные расходы в области жилищно-коммунального хозяйства</t>
  </si>
  <si>
    <t>Иные вопросы в области жилищно-коммунального хозяйства</t>
  </si>
  <si>
    <t>91 3 00 00000</t>
  </si>
  <si>
    <t>Мероприятия в области охраны окружающей среды и использования природных ресурсов</t>
  </si>
  <si>
    <t xml:space="preserve">Дотации </t>
  </si>
  <si>
    <t>98 2 00 00000</t>
  </si>
  <si>
    <t>98 5 00 00000</t>
  </si>
  <si>
    <t>Иные межбюджетные трансферты общего характера</t>
  </si>
  <si>
    <t>Иные расходы органов местного самоуправления</t>
  </si>
  <si>
    <t>99 0 00 00000</t>
  </si>
  <si>
    <t xml:space="preserve">Резервные фонды </t>
  </si>
  <si>
    <t>99 1 00 00000</t>
  </si>
  <si>
    <t>99 9 00 00000</t>
  </si>
  <si>
    <t>Расходы на выполнение других обязательств государста</t>
  </si>
  <si>
    <t>Вознаграждение приемному родителю за счет субвенции КБ. Закупка товаров, работ и услуг для муниципальных нужд, в т.ч. услуги банка 0,3%</t>
  </si>
  <si>
    <t>44 5 00 60510</t>
  </si>
  <si>
    <t>44 1 00 60510</t>
  </si>
  <si>
    <t>Межбюджетные трансферты бюджетам поселений на выполнение переданных полномочий по соглашениям на библиотечное обслуживание</t>
  </si>
  <si>
    <t>Межбюджетные трансферты бюджетам поселений на выполнение переданных полномочий по соглашениям на содержание памятников культуры</t>
  </si>
  <si>
    <t>Расходы за счет субвенции КБ социальное обеспечение и иные выплаты населению</t>
  </si>
  <si>
    <t>01 4 00 59300</t>
  </si>
  <si>
    <t>Осуществение переданных гос. полномочий на государственную регистрацию актов гражданского состояния</t>
  </si>
  <si>
    <t>Расходы за счет субвенции ФБ на выплаты персоналу в целях обеспечения выполнения функций муниципальными органами, казенными учреждениями</t>
  </si>
  <si>
    <t>Расходы за счет субвенции ФБ на закупку товаров, работ и услуг для муниципальных нужд</t>
  </si>
  <si>
    <t>Расходы за счет субвенции ФБ на уплату налогов, сборов и иных платежей</t>
  </si>
  <si>
    <t>53 2 00 40993</t>
  </si>
  <si>
    <t>Расходы на реализацию мероприятий МАИП в области образования.Кап ремонт Кирова.19</t>
  </si>
  <si>
    <t>Мероприятия по стимулированию инвестиционной активности</t>
  </si>
  <si>
    <t>91 1 00 00000</t>
  </si>
  <si>
    <t>91 1 00 17090</t>
  </si>
  <si>
    <t>Мероприятия по землеустройству и землепользованию</t>
  </si>
  <si>
    <t xml:space="preserve">Газификация жилых домов </t>
  </si>
  <si>
    <t>Газификация объектов соцкультбыта и жилых домов с Ларичиха 4-я очередь</t>
  </si>
  <si>
    <t>0 0</t>
  </si>
  <si>
    <t>53 8 00 00000</t>
  </si>
  <si>
    <t>Муниципальная адресная инвестиционная программа (МАИП) на территории муниципального образования  "Тальменский район" в области ЖКХ</t>
  </si>
  <si>
    <t>Расходы на реализацию мероприятий МАИП в области ЖКХ Водозабор и разводящие сети ст. Озерки.</t>
  </si>
  <si>
    <t>53 2 00 40991</t>
  </si>
  <si>
    <t>53 8 00 40991</t>
  </si>
  <si>
    <t>Расходы на реализацию мероприятий МАИП в области образования. Строительство и кап. ремонт ДДУ №9</t>
  </si>
  <si>
    <t>Функционирование высшего должностного лица субъекта Российской Федерации и муниципального образования</t>
  </si>
  <si>
    <t xml:space="preserve">0 5 </t>
  </si>
  <si>
    <t xml:space="preserve">92 9 00 18080 </t>
  </si>
  <si>
    <t>Прочие мероприятия по благоустройству муниципальных образований</t>
  </si>
  <si>
    <t>93 0 00 00000</t>
  </si>
  <si>
    <t>Иные вопросы в области национальной обороны, национальной безопасности и правоохранительной деятельности</t>
  </si>
  <si>
    <t>93 9 00 00000</t>
  </si>
  <si>
    <t>Мероприятия на обеспечение пожарной безопасности</t>
  </si>
  <si>
    <t>93 9 00 600100</t>
  </si>
  <si>
    <t xml:space="preserve">0 3 </t>
  </si>
  <si>
    <t>02 2 00 00000</t>
  </si>
  <si>
    <t>02 2 00 10530</t>
  </si>
  <si>
    <t xml:space="preserve">0 8  </t>
  </si>
  <si>
    <r>
      <t xml:space="preserve">Комплексная РЦП "Улучшение обеспеченности КГБУЗ Тальменская ЦРБ  мед. кадрами" на 2013-2017гг. Закупка товаров, работ и услуг для муниц. нужд. </t>
    </r>
    <r>
      <rPr>
        <b/>
        <sz val="12"/>
        <rFont val="Times New Roman"/>
        <family val="1"/>
      </rPr>
      <t>Найм жилья.</t>
    </r>
  </si>
  <si>
    <r>
      <t xml:space="preserve">Комплексная РЦП "Улучшение обеспеченности КГБУЗ Тальменская ЦРБ  мед. кадрами" на 2013-2017гг. </t>
    </r>
    <r>
      <rPr>
        <b/>
        <sz val="12"/>
        <rFont val="Times New Roman"/>
        <family val="1"/>
      </rPr>
      <t>Стипендия</t>
    </r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</si>
  <si>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2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</si>
  <si>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2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</si>
  <si>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Мероприятия по благоустройству уличного освещения</t>
  </si>
  <si>
    <t>05</t>
  </si>
  <si>
    <t>03</t>
  </si>
  <si>
    <t>92 9 00 18050</t>
  </si>
  <si>
    <t>01</t>
  </si>
  <si>
    <t>Физическая культура</t>
  </si>
  <si>
    <t>53 6 00 00000</t>
  </si>
  <si>
    <t>53 6 00 40990</t>
  </si>
  <si>
    <t>11</t>
  </si>
  <si>
    <t>Другие вопросы в области национальной экономики</t>
  </si>
  <si>
    <t>04</t>
  </si>
  <si>
    <t>Защита населения и территирии от чрезвычайных ситуаций природного и техногенного характера, пожарная безопасность</t>
  </si>
  <si>
    <t>02 2 00 S1190</t>
  </si>
  <si>
    <t>44 1 00 S1190</t>
  </si>
  <si>
    <t>Прочие межбюджетные трансферы на расчет за топливно-энергетические ресурсы</t>
  </si>
  <si>
    <t>Другие вопросы в области национальной безопасности и правоохранительной деятельности</t>
  </si>
  <si>
    <t>Иные межбюджетные трансферты</t>
  </si>
  <si>
    <t>06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</si>
  <si>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</si>
  <si>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</si>
  <si>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</si>
  <si>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98 0 00 00000</t>
  </si>
  <si>
    <t>00 0 00 00000</t>
  </si>
  <si>
    <t>Проведение выборов в представительные органы муниципального образования</t>
  </si>
  <si>
    <t>01 3 00 10240</t>
  </si>
  <si>
    <t>07</t>
  </si>
  <si>
    <t>Расходы на создание условий для обеспечения жителей услугами организации культуры</t>
  </si>
  <si>
    <t>Расходы на создание условий для обеспечения жителей услугами организации библиотечного обслуживания</t>
  </si>
  <si>
    <t>Специальные расходы на проведение выборов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</si>
  <si>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</si>
  <si>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09</t>
  </si>
  <si>
    <t>Дорожное хозяйство (дорожные фонды)</t>
  </si>
  <si>
    <t>Ремонт и благоустройство памятников культуры, расположенных на территории  Новоозёрского сельсовета на 2023 год</t>
  </si>
  <si>
    <t>902 00 10570</t>
  </si>
  <si>
    <t>902 00 00000</t>
  </si>
  <si>
    <t>Годовые назначения 2024г</t>
  </si>
  <si>
    <t>Годовые назначения 2025г</t>
  </si>
  <si>
    <t>Распределение расходов бюджета Ларичихинского сельсовета на 2024-2026года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</t>
  </si>
  <si>
    <t>Годовые назначения 2026г</t>
  </si>
  <si>
    <t>01 2 00 10130</t>
  </si>
  <si>
    <t>Развитие культуры Ларичихинского сельсовета на 2024-2026год</t>
  </si>
  <si>
    <t>Организация библиотечного развитие Ларичихинского сельсовета на 2024-2026 год</t>
  </si>
  <si>
    <t>Приложение 4</t>
  </si>
  <si>
    <t xml:space="preserve"> к постановлению Об утверждении среднесрочного  финансового плана  
Ларичихинского сельсовета    
на 2024-2026 год.
№  77 от 25.12.2023г.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</si>
</sst>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  <numFmt numFmtId="180" formatCode="000000"/>
    <numFmt numFmtId="181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177" fontId="7" fillId="33" borderId="11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76" fontId="11" fillId="0" borderId="10" xfId="57" applyNumberFormat="1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2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right"/>
    </xf>
    <xf numFmtId="176" fontId="10" fillId="33" borderId="10" xfId="57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76" fontId="11" fillId="0" borderId="10" xfId="57" applyNumberFormat="1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176" fontId="11" fillId="0" borderId="10" xfId="57" applyNumberFormat="1" applyFont="1" applyFill="1" applyBorder="1" applyAlignment="1">
      <alignment/>
    </xf>
    <xf numFmtId="176" fontId="10" fillId="0" borderId="10" xfId="57" applyNumberFormat="1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right"/>
    </xf>
    <xf numFmtId="176" fontId="10" fillId="34" borderId="10" xfId="57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right"/>
    </xf>
    <xf numFmtId="176" fontId="11" fillId="33" borderId="10" xfId="57" applyNumberFormat="1" applyFont="1" applyFill="1" applyBorder="1" applyAlignment="1">
      <alignment/>
    </xf>
    <xf numFmtId="0" fontId="10" fillId="33" borderId="12" xfId="0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0" fillId="34" borderId="12" xfId="0" applyFont="1" applyFill="1" applyBorder="1" applyAlignment="1">
      <alignment horizontal="right"/>
    </xf>
    <xf numFmtId="177" fontId="10" fillId="34" borderId="12" xfId="0" applyNumberFormat="1" applyFont="1" applyFill="1" applyBorder="1" applyAlignment="1">
      <alignment/>
    </xf>
    <xf numFmtId="177" fontId="10" fillId="33" borderId="12" xfId="0" applyNumberFormat="1" applyFont="1" applyFill="1" applyBorder="1" applyAlignment="1">
      <alignment/>
    </xf>
    <xf numFmtId="177" fontId="11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/>
    </xf>
    <xf numFmtId="177" fontId="10" fillId="33" borderId="10" xfId="0" applyNumberFormat="1" applyFont="1" applyFill="1" applyBorder="1" applyAlignment="1">
      <alignment horizontal="right"/>
    </xf>
    <xf numFmtId="177" fontId="10" fillId="33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right"/>
    </xf>
    <xf numFmtId="176" fontId="10" fillId="35" borderId="10" xfId="57" applyNumberFormat="1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10" fillId="35" borderId="12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177" fontId="10" fillId="35" borderId="12" xfId="0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176" fontId="11" fillId="0" borderId="13" xfId="57" applyNumberFormat="1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6" fontId="4" fillId="0" borderId="0" xfId="57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77" fontId="7" fillId="34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177" fontId="6" fillId="0" borderId="11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177" fontId="7" fillId="33" borderId="18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5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9" fillId="35" borderId="20" xfId="0" applyFont="1" applyFill="1" applyBorder="1" applyAlignment="1">
      <alignment wrapText="1"/>
    </xf>
    <xf numFmtId="0" fontId="10" fillId="33" borderId="20" xfId="0" applyFont="1" applyFill="1" applyBorder="1" applyAlignment="1">
      <alignment wrapText="1"/>
    </xf>
    <xf numFmtId="0" fontId="10" fillId="0" borderId="20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2" fillId="0" borderId="20" xfId="0" applyFont="1" applyBorder="1" applyAlignment="1">
      <alignment horizontal="justify" wrapText="1"/>
    </xf>
    <xf numFmtId="0" fontId="11" fillId="0" borderId="20" xfId="0" applyFont="1" applyFill="1" applyBorder="1" applyAlignment="1">
      <alignment wrapText="1"/>
    </xf>
    <xf numFmtId="0" fontId="9" fillId="35" borderId="20" xfId="0" applyFont="1" applyFill="1" applyBorder="1" applyAlignment="1">
      <alignment horizontal="justify" wrapText="1"/>
    </xf>
    <xf numFmtId="0" fontId="9" fillId="33" borderId="20" xfId="0" applyFont="1" applyFill="1" applyBorder="1" applyAlignment="1">
      <alignment wrapText="1"/>
    </xf>
    <xf numFmtId="0" fontId="10" fillId="34" borderId="20" xfId="0" applyFont="1" applyFill="1" applyBorder="1" applyAlignment="1">
      <alignment wrapText="1"/>
    </xf>
    <xf numFmtId="0" fontId="12" fillId="0" borderId="20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0" fillId="35" borderId="20" xfId="0" applyNumberFormat="1" applyFont="1" applyFill="1" applyBorder="1" applyAlignment="1">
      <alignment wrapText="1"/>
    </xf>
    <xf numFmtId="0" fontId="11" fillId="0" borderId="20" xfId="0" applyNumberFormat="1" applyFont="1" applyBorder="1" applyAlignment="1">
      <alignment wrapText="1"/>
    </xf>
    <xf numFmtId="0" fontId="10" fillId="35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left" vertical="top" wrapText="1"/>
    </xf>
    <xf numFmtId="0" fontId="11" fillId="0" borderId="21" xfId="0" applyFont="1" applyBorder="1" applyAlignment="1">
      <alignment wrapText="1"/>
    </xf>
    <xf numFmtId="0" fontId="10" fillId="36" borderId="10" xfId="0" applyFont="1" applyFill="1" applyBorder="1" applyAlignment="1">
      <alignment horizontal="center"/>
    </xf>
    <xf numFmtId="0" fontId="10" fillId="36" borderId="12" xfId="0" applyFont="1" applyFill="1" applyBorder="1" applyAlignment="1">
      <alignment horizontal="right"/>
    </xf>
    <xf numFmtId="0" fontId="11" fillId="36" borderId="20" xfId="0" applyFont="1" applyFill="1" applyBorder="1" applyAlignment="1">
      <alignment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right"/>
    </xf>
    <xf numFmtId="49" fontId="11" fillId="36" borderId="10" xfId="0" applyNumberFormat="1" applyFont="1" applyFill="1" applyBorder="1" applyAlignment="1">
      <alignment horizontal="center"/>
    </xf>
    <xf numFmtId="49" fontId="11" fillId="36" borderId="15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177" fontId="10" fillId="0" borderId="23" xfId="0" applyNumberFormat="1" applyFont="1" applyBorder="1" applyAlignment="1">
      <alignment/>
    </xf>
    <xf numFmtId="177" fontId="10" fillId="34" borderId="24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36" borderId="12" xfId="0" applyFont="1" applyFill="1" applyBorder="1" applyAlignment="1">
      <alignment/>
    </xf>
    <xf numFmtId="0" fontId="11" fillId="36" borderId="12" xfId="0" applyFont="1" applyFill="1" applyBorder="1" applyAlignment="1">
      <alignment horizontal="right"/>
    </xf>
    <xf numFmtId="49" fontId="11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8" fillId="0" borderId="17" xfId="0" applyFont="1" applyBorder="1" applyAlignment="1">
      <alignment/>
    </xf>
    <xf numFmtId="177" fontId="7" fillId="34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177" fontId="6" fillId="0" borderId="17" xfId="0" applyNumberFormat="1" applyFont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177" fontId="7" fillId="33" borderId="17" xfId="0" applyNumberFormat="1" applyFont="1" applyFill="1" applyBorder="1" applyAlignment="1">
      <alignment horizontal="right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1"/>
  <sheetViews>
    <sheetView tabSelected="1" view="pageBreakPreview" zoomScaleNormal="80" zoomScaleSheetLayoutView="100" zoomScalePageLayoutView="0" workbookViewId="0" topLeftCell="A1">
      <pane xSplit="1" ySplit="9" topLeftCell="B24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2" sqref="B2:K2"/>
    </sheetView>
  </sheetViews>
  <sheetFormatPr defaultColWidth="9.00390625" defaultRowHeight="12.75"/>
  <cols>
    <col min="1" max="1" width="37.375" style="1" customWidth="1"/>
    <col min="2" max="2" width="13.375" style="1" customWidth="1"/>
    <col min="3" max="3" width="8.00390625" style="1" customWidth="1"/>
    <col min="4" max="4" width="0.12890625" style="1" hidden="1" customWidth="1"/>
    <col min="5" max="5" width="14.125" style="1" hidden="1" customWidth="1"/>
    <col min="6" max="6" width="5.875" style="1" hidden="1" customWidth="1"/>
    <col min="7" max="7" width="12.25390625" style="1" hidden="1" customWidth="1"/>
    <col min="8" max="8" width="6.125" style="1" customWidth="1"/>
    <col min="9" max="9" width="6.00390625" style="1" customWidth="1"/>
    <col min="10" max="10" width="9.375" style="1" customWidth="1"/>
    <col min="11" max="11" width="14.75390625" style="1" hidden="1" customWidth="1"/>
    <col min="12" max="12" width="18.375" style="1" hidden="1" customWidth="1"/>
    <col min="13" max="14" width="9.125" style="1" customWidth="1"/>
    <col min="15" max="15" width="11.375" style="1" bestFit="1" customWidth="1"/>
    <col min="16" max="17" width="9.25390625" style="1" bestFit="1" customWidth="1"/>
    <col min="18" max="18" width="10.75390625" style="1" bestFit="1" customWidth="1"/>
    <col min="19" max="16384" width="9.125" style="1" customWidth="1"/>
  </cols>
  <sheetData>
    <row r="1" spans="1:10" ht="18.75">
      <c r="A1" s="14"/>
      <c r="B1" s="15"/>
      <c r="C1" s="15" t="s">
        <v>350</v>
      </c>
      <c r="D1" s="14"/>
      <c r="E1" s="14"/>
      <c r="F1" s="14"/>
      <c r="G1" s="14"/>
      <c r="I1" s="15"/>
      <c r="J1" s="14"/>
    </row>
    <row r="2" spans="1:13" ht="82.5" customHeight="1">
      <c r="A2" s="14"/>
      <c r="B2" s="171" t="s">
        <v>351</v>
      </c>
      <c r="C2" s="172"/>
      <c r="D2" s="172"/>
      <c r="E2" s="172"/>
      <c r="F2" s="172"/>
      <c r="G2" s="172"/>
      <c r="H2" s="172"/>
      <c r="I2" s="172"/>
      <c r="J2" s="172"/>
      <c r="K2" s="172"/>
      <c r="L2" s="96"/>
      <c r="M2" s="96"/>
    </row>
    <row r="3" spans="1:13" ht="3.75" customHeight="1" hidden="1">
      <c r="A3" s="14"/>
      <c r="B3" s="97"/>
      <c r="C3" s="97"/>
      <c r="D3" s="97"/>
      <c r="E3" s="97"/>
      <c r="F3" s="97"/>
      <c r="G3" s="97"/>
      <c r="H3" s="97"/>
      <c r="I3" s="97"/>
      <c r="J3" s="97"/>
      <c r="K3" s="96"/>
      <c r="L3" s="96"/>
      <c r="M3" s="96"/>
    </row>
    <row r="4" spans="1:13" ht="16.5" customHeight="1" hidden="1">
      <c r="A4" s="16"/>
      <c r="B4" s="97"/>
      <c r="C4" s="98"/>
      <c r="D4" s="98"/>
      <c r="E4" s="98"/>
      <c r="F4" s="98"/>
      <c r="G4" s="98"/>
      <c r="H4" s="96"/>
      <c r="I4" s="97"/>
      <c r="J4" s="98"/>
      <c r="K4" s="96"/>
      <c r="L4" s="96"/>
      <c r="M4" s="96"/>
    </row>
    <row r="5" spans="1:10" ht="20.25" customHeight="1" hidden="1">
      <c r="A5" s="16"/>
      <c r="B5" s="17"/>
      <c r="C5" s="14"/>
      <c r="D5" s="14"/>
      <c r="E5" s="14"/>
      <c r="F5" s="14"/>
      <c r="G5" s="14"/>
      <c r="H5" s="14"/>
      <c r="I5" s="14"/>
      <c r="J5" s="14"/>
    </row>
    <row r="6" spans="1:10" ht="64.5" customHeight="1">
      <c r="A6" s="173" t="s">
        <v>345</v>
      </c>
      <c r="B6" s="173"/>
      <c r="C6" s="173"/>
      <c r="D6" s="173"/>
      <c r="E6" s="173"/>
      <c r="F6" s="173"/>
      <c r="G6" s="173"/>
      <c r="H6" s="173"/>
      <c r="I6" s="173"/>
      <c r="J6" s="99"/>
    </row>
    <row r="7" spans="1:12" ht="17.25" customHeight="1" thickBot="1">
      <c r="A7" s="4"/>
      <c r="B7" s="4"/>
      <c r="C7" s="4"/>
      <c r="D7" s="4"/>
      <c r="E7" s="4" t="s">
        <v>26</v>
      </c>
      <c r="F7" s="4"/>
      <c r="G7" s="4"/>
      <c r="H7" s="4"/>
      <c r="I7" s="4"/>
      <c r="J7" s="100" t="s">
        <v>186</v>
      </c>
      <c r="K7" s="4" t="s">
        <v>31</v>
      </c>
      <c r="L7" s="9" t="s">
        <v>36</v>
      </c>
    </row>
    <row r="8" spans="1:21" ht="33.75" customHeight="1">
      <c r="A8" s="176" t="s">
        <v>0</v>
      </c>
      <c r="B8" s="178" t="s">
        <v>3</v>
      </c>
      <c r="C8" s="178" t="s">
        <v>4</v>
      </c>
      <c r="D8" s="178" t="s">
        <v>33</v>
      </c>
      <c r="E8" s="178"/>
      <c r="F8" s="182" t="s">
        <v>24</v>
      </c>
      <c r="G8" s="123"/>
      <c r="H8" s="178" t="s">
        <v>1</v>
      </c>
      <c r="I8" s="180" t="s">
        <v>2</v>
      </c>
      <c r="J8" s="169" t="s">
        <v>343</v>
      </c>
      <c r="K8" s="10" t="s">
        <v>34</v>
      </c>
      <c r="L8" s="174"/>
      <c r="M8" s="169" t="s">
        <v>344</v>
      </c>
      <c r="N8" s="169" t="s">
        <v>346</v>
      </c>
      <c r="T8" s="18"/>
      <c r="U8" s="18"/>
    </row>
    <row r="9" spans="1:14" ht="38.25" customHeight="1">
      <c r="A9" s="177"/>
      <c r="B9" s="179"/>
      <c r="C9" s="179"/>
      <c r="D9" s="6" t="s">
        <v>32</v>
      </c>
      <c r="E9" s="6" t="s">
        <v>27</v>
      </c>
      <c r="F9" s="183"/>
      <c r="G9" s="6" t="s">
        <v>29</v>
      </c>
      <c r="H9" s="179"/>
      <c r="I9" s="181"/>
      <c r="J9" s="170"/>
      <c r="K9" s="10" t="s">
        <v>32</v>
      </c>
      <c r="L9" s="175"/>
      <c r="M9" s="170"/>
      <c r="N9" s="170"/>
    </row>
    <row r="10" spans="1:14" ht="83.25" customHeight="1">
      <c r="A10" s="124" t="s">
        <v>5</v>
      </c>
      <c r="B10" s="82" t="s">
        <v>188</v>
      </c>
      <c r="C10" s="82"/>
      <c r="D10" s="83"/>
      <c r="E10" s="83"/>
      <c r="F10" s="84"/>
      <c r="G10" s="109"/>
      <c r="H10" s="82"/>
      <c r="I10" s="111"/>
      <c r="J10" s="85">
        <f>J11+J29+J27</f>
        <v>2245.8</v>
      </c>
      <c r="K10" s="85">
        <f>K11+K29+K27</f>
        <v>0</v>
      </c>
      <c r="L10" s="85">
        <f>L11+L29+L27</f>
        <v>0</v>
      </c>
      <c r="M10" s="85">
        <f>M11+M29+M27</f>
        <v>2344.3</v>
      </c>
      <c r="N10" s="85">
        <f>N11+N29+N27</f>
        <v>2459.4</v>
      </c>
    </row>
    <row r="11" spans="1:14" ht="49.5" customHeight="1">
      <c r="A11" s="125" t="s">
        <v>190</v>
      </c>
      <c r="B11" s="30" t="s">
        <v>189</v>
      </c>
      <c r="C11" s="30"/>
      <c r="D11" s="32"/>
      <c r="E11" s="32"/>
      <c r="F11" s="33"/>
      <c r="G11" s="31"/>
      <c r="H11" s="30"/>
      <c r="I11" s="112"/>
      <c r="J11" s="34">
        <f>J12+J25</f>
        <v>1878.9</v>
      </c>
      <c r="K11" s="34">
        <f>K12+K25</f>
        <v>0</v>
      </c>
      <c r="L11" s="34">
        <f>L12+L25</f>
        <v>0</v>
      </c>
      <c r="M11" s="34">
        <f>M12+M25</f>
        <v>1939.3000000000002</v>
      </c>
      <c r="N11" s="34">
        <f>N12+N25</f>
        <v>2015.7</v>
      </c>
    </row>
    <row r="12" spans="1:14" ht="37.5" customHeight="1">
      <c r="A12" s="126" t="s">
        <v>191</v>
      </c>
      <c r="B12" s="20" t="s">
        <v>56</v>
      </c>
      <c r="C12" s="21"/>
      <c r="D12" s="22"/>
      <c r="E12" s="23"/>
      <c r="F12" s="24"/>
      <c r="G12" s="22"/>
      <c r="H12" s="21"/>
      <c r="I12" s="113"/>
      <c r="J12" s="25">
        <f>J13+J14+J15+J16+J17+J18+J19+J20+J21+J22+J23+J24</f>
        <v>1232.8</v>
      </c>
      <c r="K12" s="25">
        <f>K13+K14+K15+K16+K17+K18+K19+K20+K21+K22+K23+K24</f>
        <v>0</v>
      </c>
      <c r="L12" s="25">
        <f>L13+L14+L15+L16+L17+L18+L19+L20+L21+L22+L23+L24</f>
        <v>0</v>
      </c>
      <c r="M12" s="25">
        <f>M13+M14+M15+M16+M17+M18+M19+M20+M21+M22+M23+M24</f>
        <v>1262.1000000000001</v>
      </c>
      <c r="N12" s="25">
        <f>N13+N14+N15+N16+N17+N18+N19+N20+N21+N22+N23+N24</f>
        <v>1297.9</v>
      </c>
    </row>
    <row r="13" spans="1:14" ht="58.5" customHeight="1" hidden="1">
      <c r="A13" s="127" t="s">
        <v>193</v>
      </c>
      <c r="B13" s="21" t="s">
        <v>56</v>
      </c>
      <c r="C13" s="21">
        <v>100</v>
      </c>
      <c r="D13" s="23"/>
      <c r="E13" s="23"/>
      <c r="F13" s="24"/>
      <c r="G13" s="22"/>
      <c r="H13" s="21" t="s">
        <v>192</v>
      </c>
      <c r="I13" s="113" t="s">
        <v>14</v>
      </c>
      <c r="J13" s="26"/>
      <c r="K13" s="10"/>
      <c r="L13" s="159"/>
      <c r="M13" s="22"/>
      <c r="N13" s="22"/>
    </row>
    <row r="14" spans="1:18" ht="63.75" customHeight="1">
      <c r="A14" s="127" t="s">
        <v>193</v>
      </c>
      <c r="B14" s="21" t="s">
        <v>56</v>
      </c>
      <c r="C14" s="21">
        <v>100</v>
      </c>
      <c r="D14" s="27"/>
      <c r="E14" s="23"/>
      <c r="F14" s="24"/>
      <c r="G14" s="22"/>
      <c r="H14" s="21" t="s">
        <v>192</v>
      </c>
      <c r="I14" s="113" t="s">
        <v>15</v>
      </c>
      <c r="J14" s="28">
        <v>413.4</v>
      </c>
      <c r="K14" s="11"/>
      <c r="L14" s="92"/>
      <c r="M14" s="21">
        <v>433.5</v>
      </c>
      <c r="N14" s="21">
        <v>459.5</v>
      </c>
      <c r="O14" s="17"/>
      <c r="P14" s="93"/>
      <c r="Q14" s="94"/>
      <c r="R14" s="95"/>
    </row>
    <row r="15" spans="1:14" ht="57.75" customHeight="1" hidden="1">
      <c r="A15" s="127" t="s">
        <v>193</v>
      </c>
      <c r="B15" s="21" t="s">
        <v>56</v>
      </c>
      <c r="C15" s="21">
        <v>100</v>
      </c>
      <c r="D15" s="27"/>
      <c r="E15" s="23"/>
      <c r="F15" s="24"/>
      <c r="G15" s="22"/>
      <c r="H15" s="21" t="s">
        <v>192</v>
      </c>
      <c r="I15" s="113" t="s">
        <v>20</v>
      </c>
      <c r="J15" s="26"/>
      <c r="K15" s="10"/>
      <c r="L15" s="159"/>
      <c r="M15" s="22"/>
      <c r="N15" s="22"/>
    </row>
    <row r="16" spans="1:14" ht="60.75" customHeight="1" hidden="1">
      <c r="A16" s="127" t="s">
        <v>193</v>
      </c>
      <c r="B16" s="21" t="s">
        <v>56</v>
      </c>
      <c r="C16" s="21">
        <v>100</v>
      </c>
      <c r="D16" s="27"/>
      <c r="E16" s="23"/>
      <c r="F16" s="24"/>
      <c r="G16" s="22"/>
      <c r="H16" s="21" t="s">
        <v>21</v>
      </c>
      <c r="I16" s="113" t="s">
        <v>18</v>
      </c>
      <c r="J16" s="26"/>
      <c r="K16" s="10"/>
      <c r="L16" s="159"/>
      <c r="M16" s="22"/>
      <c r="N16" s="22"/>
    </row>
    <row r="17" spans="1:14" ht="61.5" customHeight="1" hidden="1">
      <c r="A17" s="127" t="s">
        <v>193</v>
      </c>
      <c r="B17" s="21" t="s">
        <v>56</v>
      </c>
      <c r="C17" s="21">
        <v>100</v>
      </c>
      <c r="D17" s="27"/>
      <c r="E17" s="23"/>
      <c r="F17" s="24"/>
      <c r="G17" s="22"/>
      <c r="H17" s="21" t="s">
        <v>17</v>
      </c>
      <c r="I17" s="113" t="s">
        <v>15</v>
      </c>
      <c r="J17" s="26"/>
      <c r="K17" s="10"/>
      <c r="L17" s="159"/>
      <c r="M17" s="22"/>
      <c r="N17" s="22"/>
    </row>
    <row r="18" spans="1:14" ht="36.75" customHeight="1">
      <c r="A18" s="128" t="s">
        <v>62</v>
      </c>
      <c r="B18" s="21" t="s">
        <v>56</v>
      </c>
      <c r="C18" s="21">
        <v>200</v>
      </c>
      <c r="D18" s="27"/>
      <c r="E18" s="23"/>
      <c r="F18" s="24"/>
      <c r="G18" s="22"/>
      <c r="H18" s="21" t="s">
        <v>192</v>
      </c>
      <c r="I18" s="113" t="s">
        <v>15</v>
      </c>
      <c r="J18" s="26">
        <v>797.7</v>
      </c>
      <c r="K18" s="10"/>
      <c r="L18" s="159"/>
      <c r="M18" s="22">
        <v>806.9</v>
      </c>
      <c r="N18" s="22">
        <v>816.7</v>
      </c>
    </row>
    <row r="19" spans="1:14" ht="24.75" customHeight="1" hidden="1">
      <c r="A19" s="128" t="s">
        <v>62</v>
      </c>
      <c r="B19" s="21" t="s">
        <v>56</v>
      </c>
      <c r="C19" s="21">
        <v>200</v>
      </c>
      <c r="D19" s="27"/>
      <c r="E19" s="23"/>
      <c r="F19" s="24"/>
      <c r="G19" s="22"/>
      <c r="H19" s="21" t="s">
        <v>21</v>
      </c>
      <c r="I19" s="113" t="s">
        <v>18</v>
      </c>
      <c r="J19" s="26"/>
      <c r="K19" s="10"/>
      <c r="L19" s="159"/>
      <c r="M19" s="22"/>
      <c r="N19" s="22"/>
    </row>
    <row r="20" spans="1:14" ht="24.75" customHeight="1" hidden="1">
      <c r="A20" s="128" t="s">
        <v>62</v>
      </c>
      <c r="B20" s="21" t="s">
        <v>56</v>
      </c>
      <c r="C20" s="21">
        <v>200</v>
      </c>
      <c r="D20" s="27"/>
      <c r="E20" s="23"/>
      <c r="F20" s="24"/>
      <c r="G20" s="22"/>
      <c r="H20" s="21" t="s">
        <v>17</v>
      </c>
      <c r="I20" s="113" t="s">
        <v>15</v>
      </c>
      <c r="J20" s="26"/>
      <c r="K20" s="10"/>
      <c r="L20" s="159"/>
      <c r="M20" s="22"/>
      <c r="N20" s="22"/>
    </row>
    <row r="21" spans="1:14" ht="33" customHeight="1">
      <c r="A21" s="128" t="s">
        <v>72</v>
      </c>
      <c r="B21" s="21" t="s">
        <v>56</v>
      </c>
      <c r="C21" s="21">
        <v>850</v>
      </c>
      <c r="D21" s="27"/>
      <c r="E21" s="23"/>
      <c r="F21" s="24"/>
      <c r="G21" s="22"/>
      <c r="H21" s="21" t="s">
        <v>192</v>
      </c>
      <c r="I21" s="113" t="s">
        <v>15</v>
      </c>
      <c r="J21" s="26">
        <v>21.7</v>
      </c>
      <c r="K21" s="10"/>
      <c r="L21" s="159"/>
      <c r="M21" s="22">
        <v>21.7</v>
      </c>
      <c r="N21" s="22">
        <v>21.7</v>
      </c>
    </row>
    <row r="22" spans="1:14" ht="24.75" customHeight="1" hidden="1">
      <c r="A22" s="128" t="s">
        <v>72</v>
      </c>
      <c r="B22" s="21" t="s">
        <v>56</v>
      </c>
      <c r="C22" s="21">
        <v>850</v>
      </c>
      <c r="D22" s="27"/>
      <c r="E22" s="23"/>
      <c r="F22" s="24"/>
      <c r="G22" s="22"/>
      <c r="H22" s="21" t="s">
        <v>192</v>
      </c>
      <c r="I22" s="113" t="s">
        <v>20</v>
      </c>
      <c r="J22" s="26"/>
      <c r="K22" s="10"/>
      <c r="L22" s="159"/>
      <c r="M22" s="22"/>
      <c r="N22" s="22"/>
    </row>
    <row r="23" spans="1:14" ht="24.75" customHeight="1" hidden="1">
      <c r="A23" s="128" t="s">
        <v>72</v>
      </c>
      <c r="B23" s="21" t="s">
        <v>56</v>
      </c>
      <c r="C23" s="21">
        <v>850</v>
      </c>
      <c r="D23" s="27"/>
      <c r="E23" s="23"/>
      <c r="F23" s="24"/>
      <c r="G23" s="22"/>
      <c r="H23" s="21" t="s">
        <v>21</v>
      </c>
      <c r="I23" s="113" t="s">
        <v>18</v>
      </c>
      <c r="J23" s="26"/>
      <c r="K23" s="10"/>
      <c r="L23" s="159"/>
      <c r="M23" s="22"/>
      <c r="N23" s="22"/>
    </row>
    <row r="24" spans="1:14" ht="24.75" customHeight="1" hidden="1">
      <c r="A24" s="128" t="s">
        <v>72</v>
      </c>
      <c r="B24" s="21" t="s">
        <v>56</v>
      </c>
      <c r="C24" s="21">
        <v>850</v>
      </c>
      <c r="D24" s="27"/>
      <c r="E24" s="23"/>
      <c r="F24" s="24"/>
      <c r="G24" s="22"/>
      <c r="H24" s="21" t="s">
        <v>17</v>
      </c>
      <c r="I24" s="113" t="s">
        <v>15</v>
      </c>
      <c r="J24" s="26"/>
      <c r="K24" s="10"/>
      <c r="L24" s="159"/>
      <c r="M24" s="22"/>
      <c r="N24" s="22"/>
    </row>
    <row r="25" spans="1:14" ht="72" customHeight="1">
      <c r="A25" s="129" t="s">
        <v>291</v>
      </c>
      <c r="B25" s="20" t="s">
        <v>347</v>
      </c>
      <c r="C25" s="20"/>
      <c r="D25" s="29"/>
      <c r="E25" s="29"/>
      <c r="F25" s="24"/>
      <c r="G25" s="22"/>
      <c r="H25" s="20"/>
      <c r="I25" s="114"/>
      <c r="J25" s="25">
        <f>J26</f>
        <v>646.1</v>
      </c>
      <c r="K25" s="25">
        <f>K26</f>
        <v>0</v>
      </c>
      <c r="L25" s="25">
        <f>L26</f>
        <v>0</v>
      </c>
      <c r="M25" s="25">
        <f>M26</f>
        <v>677.2</v>
      </c>
      <c r="N25" s="25">
        <f>N26</f>
        <v>717.8</v>
      </c>
    </row>
    <row r="26" spans="1:14" ht="68.25" customHeight="1">
      <c r="A26" s="127" t="s">
        <v>193</v>
      </c>
      <c r="B26" s="21" t="s">
        <v>347</v>
      </c>
      <c r="C26" s="21">
        <v>100</v>
      </c>
      <c r="D26" s="22"/>
      <c r="E26" s="23"/>
      <c r="F26" s="24"/>
      <c r="G26" s="22"/>
      <c r="H26" s="21" t="s">
        <v>192</v>
      </c>
      <c r="I26" s="113">
        <v>4</v>
      </c>
      <c r="J26" s="26">
        <v>646.1</v>
      </c>
      <c r="K26" s="10"/>
      <c r="L26" s="159"/>
      <c r="M26" s="22">
        <v>677.2</v>
      </c>
      <c r="N26" s="22">
        <v>717.8</v>
      </c>
    </row>
    <row r="27" spans="1:14" ht="3.75" customHeight="1">
      <c r="A27" s="127" t="s">
        <v>331</v>
      </c>
      <c r="B27" s="21" t="s">
        <v>332</v>
      </c>
      <c r="C27" s="21"/>
      <c r="D27" s="22"/>
      <c r="E27" s="23"/>
      <c r="F27" s="24"/>
      <c r="G27" s="22"/>
      <c r="H27" s="21"/>
      <c r="I27" s="113"/>
      <c r="J27" s="26"/>
      <c r="K27" s="10"/>
      <c r="L27" s="159"/>
      <c r="M27" s="22"/>
      <c r="N27" s="22"/>
    </row>
    <row r="28" spans="1:14" ht="36.75" customHeight="1" hidden="1">
      <c r="A28" s="127" t="s">
        <v>336</v>
      </c>
      <c r="B28" s="21" t="s">
        <v>332</v>
      </c>
      <c r="C28" s="21">
        <v>880</v>
      </c>
      <c r="D28" s="22"/>
      <c r="E28" s="23"/>
      <c r="F28" s="24"/>
      <c r="G28" s="22"/>
      <c r="H28" s="149" t="s">
        <v>312</v>
      </c>
      <c r="I28" s="119" t="s">
        <v>333</v>
      </c>
      <c r="J28" s="26">
        <v>0</v>
      </c>
      <c r="K28" s="10"/>
      <c r="L28" s="159"/>
      <c r="M28" s="22"/>
      <c r="N28" s="22"/>
    </row>
    <row r="29" spans="1:14" ht="39" customHeight="1">
      <c r="A29" s="125" t="s">
        <v>194</v>
      </c>
      <c r="B29" s="30" t="s">
        <v>195</v>
      </c>
      <c r="C29" s="30"/>
      <c r="D29" s="31"/>
      <c r="E29" s="32"/>
      <c r="F29" s="33"/>
      <c r="G29" s="31"/>
      <c r="H29" s="110"/>
      <c r="I29" s="115"/>
      <c r="J29" s="34">
        <f>J30+J34+J40+J45+J42+J36</f>
        <v>366.9</v>
      </c>
      <c r="K29" s="34">
        <f>K30+K34+K40+K45+K42+K36</f>
        <v>0</v>
      </c>
      <c r="L29" s="34">
        <f>L30+L34+L40+L45+L42+L36</f>
        <v>0</v>
      </c>
      <c r="M29" s="34">
        <f>M30+M34+M40+M45+M42+M36</f>
        <v>405</v>
      </c>
      <c r="N29" s="34">
        <f>N30+N34+N40+N45+N42+N36</f>
        <v>443.7</v>
      </c>
    </row>
    <row r="30" spans="1:14" ht="84" customHeight="1">
      <c r="A30" s="130" t="s">
        <v>337</v>
      </c>
      <c r="B30" s="21" t="s">
        <v>196</v>
      </c>
      <c r="C30" s="21"/>
      <c r="D30" s="22"/>
      <c r="E30" s="27"/>
      <c r="F30" s="24"/>
      <c r="G30" s="22"/>
      <c r="H30" s="35"/>
      <c r="I30" s="67"/>
      <c r="J30" s="26">
        <f>J31+J32</f>
        <v>366.9</v>
      </c>
      <c r="K30" s="26">
        <f>K31+K32</f>
        <v>0</v>
      </c>
      <c r="L30" s="26">
        <f>L31+L32</f>
        <v>0</v>
      </c>
      <c r="M30" s="26">
        <f>M31+M32</f>
        <v>405</v>
      </c>
      <c r="N30" s="26">
        <f>N31+N32</f>
        <v>443.7</v>
      </c>
    </row>
    <row r="31" spans="1:14" ht="66.75" customHeight="1">
      <c r="A31" s="127" t="s">
        <v>193</v>
      </c>
      <c r="B31" s="21" t="s">
        <v>196</v>
      </c>
      <c r="C31" s="21">
        <v>100</v>
      </c>
      <c r="D31" s="27"/>
      <c r="E31" s="27"/>
      <c r="F31" s="24"/>
      <c r="G31" s="22"/>
      <c r="H31" s="21" t="s">
        <v>16</v>
      </c>
      <c r="I31" s="113" t="s">
        <v>197</v>
      </c>
      <c r="J31" s="155">
        <v>366.9</v>
      </c>
      <c r="K31" s="10"/>
      <c r="L31" s="159"/>
      <c r="M31" s="22">
        <v>405</v>
      </c>
      <c r="N31" s="22">
        <v>443.7</v>
      </c>
    </row>
    <row r="32" spans="1:14" ht="33.75" customHeight="1">
      <c r="A32" s="128" t="s">
        <v>62</v>
      </c>
      <c r="B32" s="21" t="s">
        <v>196</v>
      </c>
      <c r="C32" s="21">
        <v>200</v>
      </c>
      <c r="D32" s="27">
        <f>D33</f>
        <v>17.1</v>
      </c>
      <c r="E32" s="27">
        <f>E33</f>
        <v>0</v>
      </c>
      <c r="F32" s="27">
        <f>F33</f>
        <v>0</v>
      </c>
      <c r="G32" s="27">
        <f>G33</f>
        <v>-17.1</v>
      </c>
      <c r="H32" s="21" t="s">
        <v>16</v>
      </c>
      <c r="I32" s="113" t="s">
        <v>197</v>
      </c>
      <c r="J32" s="156"/>
      <c r="K32" s="10"/>
      <c r="L32" s="159"/>
      <c r="M32" s="22"/>
      <c r="N32" s="22"/>
    </row>
    <row r="33" spans="1:14" ht="24.75" customHeight="1" hidden="1">
      <c r="A33" s="128" t="s">
        <v>6</v>
      </c>
      <c r="B33" s="21" t="s">
        <v>74</v>
      </c>
      <c r="C33" s="21">
        <v>200</v>
      </c>
      <c r="D33" s="22">
        <v>17.1</v>
      </c>
      <c r="E33" s="23"/>
      <c r="F33" s="24">
        <f>E33/D33</f>
        <v>0</v>
      </c>
      <c r="G33" s="22">
        <f>E33-D33</f>
        <v>-17.1</v>
      </c>
      <c r="H33" s="21" t="s">
        <v>13</v>
      </c>
      <c r="I33" s="113" t="s">
        <v>19</v>
      </c>
      <c r="J33" s="26"/>
      <c r="K33" s="10"/>
      <c r="L33" s="159"/>
      <c r="M33" s="22"/>
      <c r="N33" s="22"/>
    </row>
    <row r="34" spans="1:14" ht="41.25" customHeight="1" hidden="1">
      <c r="A34" s="128" t="s">
        <v>98</v>
      </c>
      <c r="B34" s="21" t="s">
        <v>99</v>
      </c>
      <c r="C34" s="21"/>
      <c r="D34" s="22">
        <v>0</v>
      </c>
      <c r="E34" s="27">
        <v>173</v>
      </c>
      <c r="F34" s="24"/>
      <c r="G34" s="22">
        <f>E34-D34</f>
        <v>173</v>
      </c>
      <c r="H34" s="21"/>
      <c r="I34" s="113"/>
      <c r="J34" s="37"/>
      <c r="K34" s="10"/>
      <c r="L34" s="159"/>
      <c r="M34" s="22"/>
      <c r="N34" s="22"/>
    </row>
    <row r="35" spans="1:14" ht="38.25" customHeight="1" hidden="1">
      <c r="A35" s="130" t="s">
        <v>198</v>
      </c>
      <c r="B35" s="21" t="s">
        <v>99</v>
      </c>
      <c r="C35" s="21">
        <v>200</v>
      </c>
      <c r="D35" s="22">
        <v>0</v>
      </c>
      <c r="E35" s="27">
        <v>173</v>
      </c>
      <c r="F35" s="24"/>
      <c r="G35" s="22">
        <f>E35-D35</f>
        <v>173</v>
      </c>
      <c r="H35" s="21" t="s">
        <v>15</v>
      </c>
      <c r="I35" s="113">
        <v>12</v>
      </c>
      <c r="J35" s="37"/>
      <c r="K35" s="10"/>
      <c r="L35" s="159"/>
      <c r="M35" s="22"/>
      <c r="N35" s="22"/>
    </row>
    <row r="36" spans="1:14" ht="62.25" customHeight="1" hidden="1">
      <c r="A36" s="131" t="s">
        <v>272</v>
      </c>
      <c r="B36" s="47" t="s">
        <v>271</v>
      </c>
      <c r="C36" s="39"/>
      <c r="D36" s="39">
        <f>D37+D38</f>
        <v>443</v>
      </c>
      <c r="E36" s="39" t="e">
        <f>E37+E38</f>
        <v>#REF!</v>
      </c>
      <c r="F36" s="39" t="e">
        <f>F37+F38</f>
        <v>#REF!</v>
      </c>
      <c r="G36" s="39" t="e">
        <f>G37+G38</f>
        <v>#REF!</v>
      </c>
      <c r="H36" s="87"/>
      <c r="I36" s="116"/>
      <c r="J36" s="40">
        <f>J37+J38+J39</f>
        <v>0</v>
      </c>
      <c r="K36" s="8">
        <f>K37+K38</f>
        <v>0</v>
      </c>
      <c r="L36" s="159"/>
      <c r="M36" s="22"/>
      <c r="N36" s="22"/>
    </row>
    <row r="37" spans="1:14" ht="38.25" customHeight="1" hidden="1">
      <c r="A37" s="127" t="s">
        <v>273</v>
      </c>
      <c r="B37" s="47" t="s">
        <v>271</v>
      </c>
      <c r="C37" s="47">
        <v>100</v>
      </c>
      <c r="D37" s="41">
        <v>373</v>
      </c>
      <c r="E37" s="39" t="e">
        <f>SUM(#REF!,#REF!,#REF!)</f>
        <v>#REF!</v>
      </c>
      <c r="F37" s="42" t="e">
        <f>E37/D37</f>
        <v>#REF!</v>
      </c>
      <c r="G37" s="38" t="e">
        <f>E37-D37</f>
        <v>#REF!</v>
      </c>
      <c r="H37" s="47" t="s">
        <v>14</v>
      </c>
      <c r="I37" s="117" t="s">
        <v>15</v>
      </c>
      <c r="J37" s="37"/>
      <c r="K37" s="10"/>
      <c r="L37" s="159"/>
      <c r="M37" s="22"/>
      <c r="N37" s="22"/>
    </row>
    <row r="38" spans="1:14" ht="39.75" customHeight="1" hidden="1">
      <c r="A38" s="128" t="s">
        <v>274</v>
      </c>
      <c r="B38" s="47" t="s">
        <v>271</v>
      </c>
      <c r="C38" s="47">
        <v>200</v>
      </c>
      <c r="D38" s="41">
        <v>70</v>
      </c>
      <c r="E38" s="39" t="e">
        <f>SUM(#REF!,#REF!,#REF!)</f>
        <v>#REF!</v>
      </c>
      <c r="F38" s="42" t="e">
        <f>E38/D38</f>
        <v>#REF!</v>
      </c>
      <c r="G38" s="38" t="e">
        <f>E38-D38</f>
        <v>#REF!</v>
      </c>
      <c r="H38" s="47" t="s">
        <v>14</v>
      </c>
      <c r="I38" s="117" t="s">
        <v>15</v>
      </c>
      <c r="J38" s="37"/>
      <c r="K38" s="10"/>
      <c r="L38" s="159"/>
      <c r="M38" s="22"/>
      <c r="N38" s="22"/>
    </row>
    <row r="39" spans="1:14" ht="39.75" customHeight="1" hidden="1">
      <c r="A39" s="128" t="s">
        <v>275</v>
      </c>
      <c r="B39" s="47" t="s">
        <v>271</v>
      </c>
      <c r="C39" s="47">
        <v>850</v>
      </c>
      <c r="D39" s="41">
        <v>70</v>
      </c>
      <c r="E39" s="39" t="e">
        <f>SUM(#REF!,#REF!,#REF!)</f>
        <v>#REF!</v>
      </c>
      <c r="F39" s="42" t="e">
        <f>E39/D39</f>
        <v>#REF!</v>
      </c>
      <c r="G39" s="38" t="e">
        <f>E39-D39</f>
        <v>#REF!</v>
      </c>
      <c r="H39" s="47" t="s">
        <v>14</v>
      </c>
      <c r="I39" s="117" t="s">
        <v>15</v>
      </c>
      <c r="J39" s="37"/>
      <c r="K39" s="10"/>
      <c r="L39" s="159"/>
      <c r="M39" s="22"/>
      <c r="N39" s="22"/>
    </row>
    <row r="40" spans="1:14" ht="24.75" customHeight="1" hidden="1">
      <c r="A40" s="128" t="s">
        <v>199</v>
      </c>
      <c r="B40" s="21" t="s">
        <v>63</v>
      </c>
      <c r="C40" s="21"/>
      <c r="D40" s="22"/>
      <c r="E40" s="23"/>
      <c r="F40" s="24"/>
      <c r="G40" s="22"/>
      <c r="H40" s="21"/>
      <c r="I40" s="113"/>
      <c r="J40" s="26"/>
      <c r="K40" s="10"/>
      <c r="L40" s="159"/>
      <c r="M40" s="22"/>
      <c r="N40" s="22"/>
    </row>
    <row r="41" spans="1:14" ht="60.75" customHeight="1" hidden="1">
      <c r="A41" s="128" t="s">
        <v>42</v>
      </c>
      <c r="B41" s="21" t="s">
        <v>63</v>
      </c>
      <c r="C41" s="21">
        <v>530</v>
      </c>
      <c r="D41" s="23"/>
      <c r="E41" s="22">
        <v>4323.5</v>
      </c>
      <c r="F41" s="24" t="e">
        <f>E41/D41</f>
        <v>#DIV/0!</v>
      </c>
      <c r="G41" s="22">
        <f>E41-D41</f>
        <v>4323.5</v>
      </c>
      <c r="H41" s="21" t="s">
        <v>30</v>
      </c>
      <c r="I41" s="113">
        <v>13</v>
      </c>
      <c r="J41" s="26"/>
      <c r="K41" s="10"/>
      <c r="L41" s="159"/>
      <c r="M41" s="22"/>
      <c r="N41" s="22"/>
    </row>
    <row r="42" spans="1:14" ht="38.25" customHeight="1" hidden="1">
      <c r="A42" s="131" t="s">
        <v>142</v>
      </c>
      <c r="B42" s="47" t="s">
        <v>89</v>
      </c>
      <c r="C42" s="39"/>
      <c r="D42" s="39">
        <f>D43+D44</f>
        <v>443</v>
      </c>
      <c r="E42" s="39" t="e">
        <f>E43+E44</f>
        <v>#REF!</v>
      </c>
      <c r="F42" s="39" t="e">
        <f>F43+F44</f>
        <v>#REF!</v>
      </c>
      <c r="G42" s="39" t="e">
        <f>G43+G44</f>
        <v>#REF!</v>
      </c>
      <c r="H42" s="87"/>
      <c r="I42" s="116"/>
      <c r="J42" s="40">
        <f>J43+J44</f>
        <v>0</v>
      </c>
      <c r="K42" s="8">
        <f>K43+K44</f>
        <v>0</v>
      </c>
      <c r="L42" s="159"/>
      <c r="M42" s="22"/>
      <c r="N42" s="22"/>
    </row>
    <row r="43" spans="1:14" ht="38.25" customHeight="1" hidden="1">
      <c r="A43" s="127" t="s">
        <v>200</v>
      </c>
      <c r="B43" s="47" t="s">
        <v>89</v>
      </c>
      <c r="C43" s="47">
        <v>100</v>
      </c>
      <c r="D43" s="41">
        <v>373</v>
      </c>
      <c r="E43" s="39" t="e">
        <f>SUM(#REF!,#REF!,#REF!)</f>
        <v>#REF!</v>
      </c>
      <c r="F43" s="42" t="e">
        <f>E43/D43</f>
        <v>#REF!</v>
      </c>
      <c r="G43" s="38" t="e">
        <f>E43-D43</f>
        <v>#REF!</v>
      </c>
      <c r="H43" s="47" t="s">
        <v>21</v>
      </c>
      <c r="I43" s="117" t="s">
        <v>18</v>
      </c>
      <c r="J43" s="37"/>
      <c r="K43" s="10"/>
      <c r="L43" s="159"/>
      <c r="M43" s="22"/>
      <c r="N43" s="22"/>
    </row>
    <row r="44" spans="1:14" ht="39.75" customHeight="1" hidden="1">
      <c r="A44" s="128" t="s">
        <v>201</v>
      </c>
      <c r="B44" s="47" t="s">
        <v>89</v>
      </c>
      <c r="C44" s="47">
        <v>200</v>
      </c>
      <c r="D44" s="41">
        <v>70</v>
      </c>
      <c r="E44" s="39" t="e">
        <f>SUM(#REF!,#REF!,#REF!)</f>
        <v>#REF!</v>
      </c>
      <c r="F44" s="42" t="e">
        <f>E44/D44</f>
        <v>#REF!</v>
      </c>
      <c r="G44" s="38" t="e">
        <f>E44-D44</f>
        <v>#REF!</v>
      </c>
      <c r="H44" s="47" t="s">
        <v>21</v>
      </c>
      <c r="I44" s="117" t="s">
        <v>18</v>
      </c>
      <c r="J44" s="37"/>
      <c r="K44" s="10"/>
      <c r="L44" s="159"/>
      <c r="M44" s="22"/>
      <c r="N44" s="22"/>
    </row>
    <row r="45" spans="1:14" ht="73.5" customHeight="1" hidden="1">
      <c r="A45" s="128" t="s">
        <v>102</v>
      </c>
      <c r="B45" s="21" t="s">
        <v>203</v>
      </c>
      <c r="C45" s="21"/>
      <c r="D45" s="27">
        <f aca="true" t="shared" si="0" ref="D45:K45">D46</f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1"/>
      <c r="I45" s="113"/>
      <c r="J45" s="36"/>
      <c r="K45" s="101">
        <f t="shared" si="0"/>
        <v>0</v>
      </c>
      <c r="L45" s="160"/>
      <c r="M45" s="22"/>
      <c r="N45" s="22"/>
    </row>
    <row r="46" spans="1:14" ht="39" customHeight="1" hidden="1" thickBot="1">
      <c r="A46" s="130" t="s">
        <v>202</v>
      </c>
      <c r="B46" s="21" t="s">
        <v>203</v>
      </c>
      <c r="C46" s="21">
        <v>200</v>
      </c>
      <c r="D46" s="27"/>
      <c r="E46" s="23"/>
      <c r="F46" s="24"/>
      <c r="G46" s="22"/>
      <c r="H46" s="21">
        <v>10</v>
      </c>
      <c r="I46" s="113" t="s">
        <v>20</v>
      </c>
      <c r="J46" s="26"/>
      <c r="K46" s="10"/>
      <c r="L46" s="159"/>
      <c r="M46" s="22"/>
      <c r="N46" s="22"/>
    </row>
    <row r="47" spans="1:14" ht="45" customHeight="1">
      <c r="A47" s="132" t="s">
        <v>204</v>
      </c>
      <c r="B47" s="82" t="s">
        <v>205</v>
      </c>
      <c r="C47" s="82"/>
      <c r="D47" s="83"/>
      <c r="E47" s="83"/>
      <c r="F47" s="84"/>
      <c r="G47" s="109"/>
      <c r="H47" s="82"/>
      <c r="I47" s="111"/>
      <c r="J47" s="85">
        <f>J48</f>
        <v>451.7</v>
      </c>
      <c r="K47" s="85">
        <f>K48</f>
        <v>0</v>
      </c>
      <c r="L47" s="85">
        <f>L48</f>
        <v>0</v>
      </c>
      <c r="M47" s="85">
        <f>M48</f>
        <v>474.09999999999997</v>
      </c>
      <c r="N47" s="85">
        <f>N48</f>
        <v>497.9</v>
      </c>
    </row>
    <row r="48" spans="1:14" ht="48.75" customHeight="1">
      <c r="A48" s="133" t="s">
        <v>334</v>
      </c>
      <c r="B48" s="30" t="s">
        <v>301</v>
      </c>
      <c r="C48" s="30"/>
      <c r="D48" s="32"/>
      <c r="E48" s="32"/>
      <c r="F48" s="33"/>
      <c r="G48" s="31"/>
      <c r="H48" s="30"/>
      <c r="I48" s="112"/>
      <c r="J48" s="34">
        <f>J49+J50+J51</f>
        <v>451.7</v>
      </c>
      <c r="K48" s="34">
        <f>K49+K50+K51</f>
        <v>0</v>
      </c>
      <c r="L48" s="34">
        <f>L49+L50+L51</f>
        <v>0</v>
      </c>
      <c r="M48" s="34">
        <f>M49+M50+M51</f>
        <v>474.09999999999997</v>
      </c>
      <c r="N48" s="34">
        <f>N49+N50+N51</f>
        <v>497.9</v>
      </c>
    </row>
    <row r="49" spans="1:14" ht="33" customHeight="1">
      <c r="A49" s="128" t="s">
        <v>62</v>
      </c>
      <c r="B49" s="47" t="s">
        <v>302</v>
      </c>
      <c r="C49" s="47">
        <v>200</v>
      </c>
      <c r="D49" s="48"/>
      <c r="E49" s="48"/>
      <c r="F49" s="49"/>
      <c r="G49" s="38"/>
      <c r="H49" s="47" t="s">
        <v>303</v>
      </c>
      <c r="I49" s="117" t="s">
        <v>30</v>
      </c>
      <c r="J49" s="37">
        <v>442.5</v>
      </c>
      <c r="K49" s="10"/>
      <c r="L49" s="159"/>
      <c r="M49" s="22">
        <v>464.9</v>
      </c>
      <c r="N49" s="22">
        <v>488.7</v>
      </c>
    </row>
    <row r="50" spans="1:14" ht="32.25" customHeight="1">
      <c r="A50" s="128" t="s">
        <v>114</v>
      </c>
      <c r="B50" s="47" t="s">
        <v>302</v>
      </c>
      <c r="C50" s="47">
        <v>850</v>
      </c>
      <c r="D50" s="48"/>
      <c r="E50" s="48"/>
      <c r="F50" s="49"/>
      <c r="G50" s="38"/>
      <c r="H50" s="47" t="s">
        <v>303</v>
      </c>
      <c r="I50" s="117" t="s">
        <v>30</v>
      </c>
      <c r="J50" s="37">
        <v>9.2</v>
      </c>
      <c r="K50" s="10"/>
      <c r="L50" s="159"/>
      <c r="M50" s="22">
        <v>9.2</v>
      </c>
      <c r="N50" s="22">
        <v>9.2</v>
      </c>
    </row>
    <row r="51" spans="1:14" ht="3.75" customHeight="1">
      <c r="A51" s="144" t="s">
        <v>322</v>
      </c>
      <c r="B51" s="47" t="s">
        <v>320</v>
      </c>
      <c r="C51" s="47"/>
      <c r="D51" s="48"/>
      <c r="E51" s="48"/>
      <c r="F51" s="49"/>
      <c r="G51" s="38"/>
      <c r="H51" s="47"/>
      <c r="I51" s="117"/>
      <c r="J51" s="37">
        <f>J69</f>
        <v>0</v>
      </c>
      <c r="K51" s="10"/>
      <c r="L51" s="159"/>
      <c r="M51" s="22"/>
      <c r="N51" s="22"/>
    </row>
    <row r="52" spans="1:14" ht="32.25" customHeight="1" hidden="1">
      <c r="A52" s="128" t="s">
        <v>62</v>
      </c>
      <c r="B52" s="47" t="s">
        <v>320</v>
      </c>
      <c r="C52" s="47">
        <v>200</v>
      </c>
      <c r="D52" s="48"/>
      <c r="E52" s="48"/>
      <c r="F52" s="49"/>
      <c r="G52" s="38"/>
      <c r="H52" s="47" t="s">
        <v>303</v>
      </c>
      <c r="I52" s="117" t="s">
        <v>30</v>
      </c>
      <c r="J52" s="37">
        <v>0</v>
      </c>
      <c r="K52" s="10"/>
      <c r="L52" s="159"/>
      <c r="M52" s="22"/>
      <c r="N52" s="22"/>
    </row>
    <row r="53" spans="1:14" ht="60" customHeight="1" hidden="1">
      <c r="A53" s="127" t="s">
        <v>206</v>
      </c>
      <c r="B53" s="47" t="s">
        <v>57</v>
      </c>
      <c r="C53" s="47">
        <v>100</v>
      </c>
      <c r="D53" s="41">
        <v>373</v>
      </c>
      <c r="E53" s="39" t="e">
        <f>SUM(#REF!,#REF!,#REF!)</f>
        <v>#REF!</v>
      </c>
      <c r="F53" s="42" t="e">
        <f>E53/D53</f>
        <v>#REF!</v>
      </c>
      <c r="G53" s="38" t="e">
        <f>E53-D53</f>
        <v>#REF!</v>
      </c>
      <c r="H53" s="47" t="s">
        <v>208</v>
      </c>
      <c r="I53" s="117" t="s">
        <v>18</v>
      </c>
      <c r="J53" s="37"/>
      <c r="K53" s="10"/>
      <c r="L53" s="159"/>
      <c r="M53" s="22"/>
      <c r="N53" s="22"/>
    </row>
    <row r="54" spans="1:14" ht="60" customHeight="1" hidden="1">
      <c r="A54" s="127" t="s">
        <v>206</v>
      </c>
      <c r="B54" s="47" t="s">
        <v>57</v>
      </c>
      <c r="C54" s="47">
        <v>100</v>
      </c>
      <c r="D54" s="41">
        <v>373</v>
      </c>
      <c r="E54" s="39" t="e">
        <f>SUM(#REF!,#REF!,E97)</f>
        <v>#REF!</v>
      </c>
      <c r="F54" s="42" t="e">
        <f>E54/D54</f>
        <v>#REF!</v>
      </c>
      <c r="G54" s="38" t="e">
        <f>E54-D54</f>
        <v>#REF!</v>
      </c>
      <c r="H54" s="47" t="s">
        <v>17</v>
      </c>
      <c r="I54" s="117" t="s">
        <v>25</v>
      </c>
      <c r="J54" s="37"/>
      <c r="K54" s="10"/>
      <c r="L54" s="159"/>
      <c r="M54" s="22"/>
      <c r="N54" s="22"/>
    </row>
    <row r="55" spans="1:14" ht="37.5" customHeight="1" hidden="1">
      <c r="A55" s="128" t="s">
        <v>209</v>
      </c>
      <c r="B55" s="47" t="s">
        <v>57</v>
      </c>
      <c r="C55" s="47">
        <v>200</v>
      </c>
      <c r="D55" s="41">
        <v>373</v>
      </c>
      <c r="E55" s="39" t="e">
        <f>SUM(#REF!,#REF!,E98)</f>
        <v>#REF!</v>
      </c>
      <c r="F55" s="42" t="e">
        <f>E55/D55</f>
        <v>#REF!</v>
      </c>
      <c r="G55" s="38" t="e">
        <f>E55-D55</f>
        <v>#REF!</v>
      </c>
      <c r="H55" s="47" t="s">
        <v>30</v>
      </c>
      <c r="I55" s="117">
        <v>13</v>
      </c>
      <c r="J55" s="37"/>
      <c r="K55" s="10"/>
      <c r="L55" s="159"/>
      <c r="M55" s="22"/>
      <c r="N55" s="22"/>
    </row>
    <row r="56" spans="1:14" ht="38.25" customHeight="1" hidden="1">
      <c r="A56" s="128" t="s">
        <v>209</v>
      </c>
      <c r="B56" s="47" t="s">
        <v>57</v>
      </c>
      <c r="C56" s="47">
        <v>200</v>
      </c>
      <c r="D56" s="41">
        <v>373</v>
      </c>
      <c r="E56" s="39" t="e">
        <f>SUM(#REF!,#REF!,E111)</f>
        <v>#REF!</v>
      </c>
      <c r="F56" s="42" t="e">
        <f>E56/D56</f>
        <v>#REF!</v>
      </c>
      <c r="G56" s="38" t="e">
        <f>E56-D56</f>
        <v>#REF!</v>
      </c>
      <c r="H56" s="47" t="s">
        <v>208</v>
      </c>
      <c r="I56" s="117" t="s">
        <v>18</v>
      </c>
      <c r="J56" s="37"/>
      <c r="K56" s="10"/>
      <c r="L56" s="159"/>
      <c r="M56" s="22"/>
      <c r="N56" s="22"/>
    </row>
    <row r="57" spans="1:14" ht="38.25" customHeight="1" hidden="1">
      <c r="A57" s="128" t="s">
        <v>209</v>
      </c>
      <c r="B57" s="47" t="s">
        <v>57</v>
      </c>
      <c r="C57" s="47">
        <v>200</v>
      </c>
      <c r="D57" s="41">
        <v>373</v>
      </c>
      <c r="E57" s="39" t="e">
        <f>SUM(#REF!,#REF!,E112)</f>
        <v>#REF!</v>
      </c>
      <c r="F57" s="42" t="e">
        <f>E57/D57</f>
        <v>#REF!</v>
      </c>
      <c r="G57" s="38" t="e">
        <f>E57-D57</f>
        <v>#REF!</v>
      </c>
      <c r="H57" s="47" t="s">
        <v>17</v>
      </c>
      <c r="I57" s="117" t="s">
        <v>25</v>
      </c>
      <c r="J57" s="37"/>
      <c r="K57" s="10"/>
      <c r="L57" s="159"/>
      <c r="M57" s="22"/>
      <c r="N57" s="22"/>
    </row>
    <row r="58" spans="1:14" ht="42" customHeight="1" hidden="1">
      <c r="A58" s="128" t="s">
        <v>97</v>
      </c>
      <c r="B58" s="21" t="s">
        <v>96</v>
      </c>
      <c r="C58" s="20"/>
      <c r="D58" s="29"/>
      <c r="E58" s="23"/>
      <c r="F58" s="50"/>
      <c r="G58" s="29"/>
      <c r="H58" s="20"/>
      <c r="I58" s="118"/>
      <c r="J58" s="25">
        <f>J59+J60</f>
        <v>0</v>
      </c>
      <c r="K58" s="10"/>
      <c r="L58" s="159"/>
      <c r="M58" s="22"/>
      <c r="N58" s="22"/>
    </row>
    <row r="59" spans="1:14" ht="59.25" customHeight="1" hidden="1">
      <c r="A59" s="127" t="s">
        <v>206</v>
      </c>
      <c r="B59" s="21" t="s">
        <v>96</v>
      </c>
      <c r="C59" s="21">
        <v>100</v>
      </c>
      <c r="D59" s="29"/>
      <c r="E59" s="23"/>
      <c r="F59" s="50"/>
      <c r="G59" s="29"/>
      <c r="H59" s="21" t="s">
        <v>14</v>
      </c>
      <c r="I59" s="119" t="s">
        <v>18</v>
      </c>
      <c r="J59" s="26"/>
      <c r="K59" s="10"/>
      <c r="L59" s="159"/>
      <c r="M59" s="22"/>
      <c r="N59" s="22"/>
    </row>
    <row r="60" spans="1:14" ht="39" customHeight="1" hidden="1">
      <c r="A60" s="128" t="s">
        <v>209</v>
      </c>
      <c r="B60" s="21" t="s">
        <v>96</v>
      </c>
      <c r="C60" s="21">
        <v>200</v>
      </c>
      <c r="D60" s="29"/>
      <c r="E60" s="23"/>
      <c r="F60" s="50"/>
      <c r="G60" s="29"/>
      <c r="H60" s="21" t="s">
        <v>14</v>
      </c>
      <c r="I60" s="119" t="s">
        <v>18</v>
      </c>
      <c r="J60" s="26">
        <v>0</v>
      </c>
      <c r="K60" s="10"/>
      <c r="L60" s="159"/>
      <c r="M60" s="22"/>
      <c r="N60" s="22"/>
    </row>
    <row r="61" spans="1:14" ht="78.75" hidden="1">
      <c r="A61" s="134" t="s">
        <v>90</v>
      </c>
      <c r="B61" s="51" t="s">
        <v>212</v>
      </c>
      <c r="C61" s="51"/>
      <c r="D61" s="52"/>
      <c r="E61" s="53"/>
      <c r="F61" s="54"/>
      <c r="G61" s="52"/>
      <c r="H61" s="51"/>
      <c r="I61" s="120"/>
      <c r="J61" s="55">
        <f>J62</f>
        <v>0</v>
      </c>
      <c r="K61" s="10">
        <v>0</v>
      </c>
      <c r="L61" s="159"/>
      <c r="M61" s="22"/>
      <c r="N61" s="22"/>
    </row>
    <row r="62" spans="1:14" ht="78.75" hidden="1">
      <c r="A62" s="128" t="s">
        <v>90</v>
      </c>
      <c r="B62" s="21" t="s">
        <v>210</v>
      </c>
      <c r="C62" s="21">
        <v>200</v>
      </c>
      <c r="D62" s="22"/>
      <c r="E62" s="27">
        <v>173</v>
      </c>
      <c r="F62" s="24"/>
      <c r="G62" s="22">
        <f>E62-D62</f>
        <v>173</v>
      </c>
      <c r="H62" s="21" t="s">
        <v>14</v>
      </c>
      <c r="I62" s="113">
        <v>14</v>
      </c>
      <c r="J62" s="26"/>
      <c r="K62" s="10">
        <v>0</v>
      </c>
      <c r="L62" s="159"/>
      <c r="M62" s="22"/>
      <c r="N62" s="22"/>
    </row>
    <row r="63" spans="1:14" ht="78.75" hidden="1">
      <c r="A63" s="134" t="s">
        <v>91</v>
      </c>
      <c r="B63" s="51" t="s">
        <v>213</v>
      </c>
      <c r="C63" s="51"/>
      <c r="D63" s="52"/>
      <c r="E63" s="53"/>
      <c r="F63" s="54"/>
      <c r="G63" s="52"/>
      <c r="H63" s="51"/>
      <c r="I63" s="120"/>
      <c r="J63" s="55">
        <f>J64</f>
        <v>0</v>
      </c>
      <c r="K63" s="10">
        <v>0</v>
      </c>
      <c r="L63" s="159"/>
      <c r="M63" s="22"/>
      <c r="N63" s="22"/>
    </row>
    <row r="64" spans="1:14" ht="78.75" hidden="1">
      <c r="A64" s="128" t="s">
        <v>91</v>
      </c>
      <c r="B64" s="21" t="s">
        <v>211</v>
      </c>
      <c r="C64" s="21">
        <v>200</v>
      </c>
      <c r="D64" s="22"/>
      <c r="E64" s="27">
        <v>173</v>
      </c>
      <c r="F64" s="24"/>
      <c r="G64" s="22">
        <f>E64-D64</f>
        <v>173</v>
      </c>
      <c r="H64" s="21" t="s">
        <v>14</v>
      </c>
      <c r="I64" s="113">
        <v>14</v>
      </c>
      <c r="J64" s="26">
        <v>0</v>
      </c>
      <c r="K64" s="10">
        <v>0</v>
      </c>
      <c r="L64" s="159"/>
      <c r="M64" s="22"/>
      <c r="N64" s="22"/>
    </row>
    <row r="65" spans="1:14" ht="56.25" customHeight="1" hidden="1">
      <c r="A65" s="134" t="s">
        <v>216</v>
      </c>
      <c r="B65" s="51" t="s">
        <v>215</v>
      </c>
      <c r="C65" s="51"/>
      <c r="D65" s="53"/>
      <c r="E65" s="52"/>
      <c r="F65" s="54"/>
      <c r="G65" s="52"/>
      <c r="H65" s="51"/>
      <c r="I65" s="120"/>
      <c r="J65" s="55">
        <f>J66</f>
        <v>0</v>
      </c>
      <c r="K65" s="10"/>
      <c r="L65" s="159">
        <v>670</v>
      </c>
      <c r="M65" s="22"/>
      <c r="N65" s="22"/>
    </row>
    <row r="66" spans="1:14" ht="56.25" customHeight="1" hidden="1">
      <c r="A66" s="128" t="s">
        <v>84</v>
      </c>
      <c r="B66" s="21" t="s">
        <v>214</v>
      </c>
      <c r="C66" s="21">
        <v>300</v>
      </c>
      <c r="D66" s="27">
        <v>569.7</v>
      </c>
      <c r="E66" s="22">
        <v>1892</v>
      </c>
      <c r="F66" s="24">
        <f>E66/D66</f>
        <v>3.32104616464806</v>
      </c>
      <c r="G66" s="22">
        <f>E66-D66</f>
        <v>1322.3</v>
      </c>
      <c r="H66" s="21">
        <v>10</v>
      </c>
      <c r="I66" s="113" t="s">
        <v>14</v>
      </c>
      <c r="J66" s="37"/>
      <c r="K66" s="10"/>
      <c r="L66" s="159">
        <v>670</v>
      </c>
      <c r="M66" s="22"/>
      <c r="N66" s="22"/>
    </row>
    <row r="67" spans="1:14" ht="78.75" hidden="1">
      <c r="A67" s="134" t="s">
        <v>94</v>
      </c>
      <c r="B67" s="51" t="s">
        <v>218</v>
      </c>
      <c r="C67" s="51"/>
      <c r="D67" s="52"/>
      <c r="E67" s="53"/>
      <c r="F67" s="54"/>
      <c r="G67" s="52"/>
      <c r="H67" s="51"/>
      <c r="I67" s="120"/>
      <c r="J67" s="55">
        <f>J68</f>
        <v>0</v>
      </c>
      <c r="K67" s="10">
        <v>0</v>
      </c>
      <c r="L67" s="159"/>
      <c r="M67" s="22"/>
      <c r="N67" s="22"/>
    </row>
    <row r="68" spans="1:14" ht="75" customHeight="1" hidden="1">
      <c r="A68" s="128" t="s">
        <v>217</v>
      </c>
      <c r="B68" s="21" t="s">
        <v>95</v>
      </c>
      <c r="C68" s="21">
        <v>200</v>
      </c>
      <c r="D68" s="22"/>
      <c r="E68" s="27">
        <v>173</v>
      </c>
      <c r="F68" s="24"/>
      <c r="G68" s="22">
        <f>E68-D68</f>
        <v>173</v>
      </c>
      <c r="H68" s="21" t="s">
        <v>14</v>
      </c>
      <c r="I68" s="113">
        <v>14</v>
      </c>
      <c r="J68" s="26"/>
      <c r="K68" s="10">
        <v>0</v>
      </c>
      <c r="L68" s="159"/>
      <c r="M68" s="22"/>
      <c r="N68" s="22"/>
    </row>
    <row r="69" spans="1:14" ht="37.5" customHeight="1" hidden="1">
      <c r="A69" s="128" t="s">
        <v>62</v>
      </c>
      <c r="B69" s="47" t="s">
        <v>320</v>
      </c>
      <c r="C69" s="21">
        <v>200</v>
      </c>
      <c r="D69" s="22"/>
      <c r="E69" s="27"/>
      <c r="F69" s="24"/>
      <c r="G69" s="22"/>
      <c r="H69" s="47" t="s">
        <v>303</v>
      </c>
      <c r="I69" s="117" t="s">
        <v>30</v>
      </c>
      <c r="J69" s="26">
        <v>0</v>
      </c>
      <c r="K69" s="10"/>
      <c r="L69" s="159"/>
      <c r="M69" s="22"/>
      <c r="N69" s="22"/>
    </row>
    <row r="70" spans="1:14" ht="45.75" customHeight="1">
      <c r="A70" s="134" t="s">
        <v>348</v>
      </c>
      <c r="B70" s="51" t="s">
        <v>330</v>
      </c>
      <c r="C70" s="51"/>
      <c r="D70" s="52"/>
      <c r="E70" s="53"/>
      <c r="F70" s="54"/>
      <c r="G70" s="52"/>
      <c r="H70" s="51"/>
      <c r="I70" s="120"/>
      <c r="J70" s="55">
        <f>J71+J91</f>
        <v>34.3</v>
      </c>
      <c r="K70" s="55">
        <f>K71+K91</f>
        <v>0</v>
      </c>
      <c r="L70" s="55">
        <f>L71+L91</f>
        <v>0</v>
      </c>
      <c r="M70" s="55">
        <f>M71+M91</f>
        <v>34.3</v>
      </c>
      <c r="N70" s="55">
        <f>N71+N91</f>
        <v>34.3</v>
      </c>
    </row>
    <row r="71" spans="1:14" ht="45" customHeight="1">
      <c r="A71" s="125" t="s">
        <v>349</v>
      </c>
      <c r="B71" s="30" t="s">
        <v>342</v>
      </c>
      <c r="C71" s="56"/>
      <c r="D71" s="57"/>
      <c r="E71" s="32">
        <f>E72</f>
        <v>522.6</v>
      </c>
      <c r="F71" s="58" t="e">
        <f aca="true" t="shared" si="1" ref="F71:F76">E71/D71</f>
        <v>#DIV/0!</v>
      </c>
      <c r="G71" s="80">
        <f aca="true" t="shared" si="2" ref="G71:G76">E71-D71</f>
        <v>522.6</v>
      </c>
      <c r="H71" s="30"/>
      <c r="I71" s="112"/>
      <c r="J71" s="34">
        <f>J72+J76+J89</f>
        <v>32.3</v>
      </c>
      <c r="K71" s="34">
        <f>K72+K76+K89</f>
        <v>0</v>
      </c>
      <c r="L71" s="34">
        <f>L72+L76+L89</f>
        <v>0</v>
      </c>
      <c r="M71" s="34">
        <f>M72+M76+M89</f>
        <v>32.3</v>
      </c>
      <c r="N71" s="34">
        <f>N72+N76+N89</f>
        <v>32.3</v>
      </c>
    </row>
    <row r="72" spans="1:14" ht="46.5" customHeight="1">
      <c r="A72" s="128" t="s">
        <v>335</v>
      </c>
      <c r="B72" s="21" t="s">
        <v>341</v>
      </c>
      <c r="C72" s="21"/>
      <c r="D72" s="22"/>
      <c r="E72" s="23">
        <v>522.6</v>
      </c>
      <c r="F72" s="24" t="e">
        <f t="shared" si="1"/>
        <v>#DIV/0!</v>
      </c>
      <c r="G72" s="22">
        <f t="shared" si="2"/>
        <v>522.6</v>
      </c>
      <c r="H72" s="21"/>
      <c r="I72" s="113"/>
      <c r="J72" s="26">
        <f>J74+J75</f>
        <v>32.3</v>
      </c>
      <c r="K72" s="26">
        <f>K74+K75</f>
        <v>0</v>
      </c>
      <c r="L72" s="26">
        <f>L74+L75</f>
        <v>0</v>
      </c>
      <c r="M72" s="26">
        <f>M74+M75</f>
        <v>32.3</v>
      </c>
      <c r="N72" s="26">
        <f>N74+N75</f>
        <v>32.3</v>
      </c>
    </row>
    <row r="73" spans="1:14" ht="38.25" customHeight="1" hidden="1">
      <c r="A73" s="128" t="s">
        <v>112</v>
      </c>
      <c r="B73" s="21" t="s">
        <v>48</v>
      </c>
      <c r="C73" s="21">
        <v>100</v>
      </c>
      <c r="D73" s="27">
        <v>4929.1</v>
      </c>
      <c r="E73" s="27" t="e">
        <f>E75</f>
        <v>#REF!</v>
      </c>
      <c r="F73" s="24" t="e">
        <f t="shared" si="1"/>
        <v>#REF!</v>
      </c>
      <c r="G73" s="22" t="e">
        <f t="shared" si="2"/>
        <v>#REF!</v>
      </c>
      <c r="H73" s="21" t="s">
        <v>17</v>
      </c>
      <c r="I73" s="113" t="s">
        <v>13</v>
      </c>
      <c r="J73" s="26"/>
      <c r="K73" s="10"/>
      <c r="L73" s="159"/>
      <c r="M73" s="22"/>
      <c r="N73" s="22"/>
    </row>
    <row r="74" spans="1:14" ht="47.25">
      <c r="A74" s="128" t="s">
        <v>113</v>
      </c>
      <c r="B74" s="21" t="s">
        <v>341</v>
      </c>
      <c r="C74" s="21">
        <v>200</v>
      </c>
      <c r="D74" s="27">
        <v>315.4</v>
      </c>
      <c r="E74" s="27" t="e">
        <f>E75</f>
        <v>#REF!</v>
      </c>
      <c r="F74" s="24" t="e">
        <f t="shared" si="1"/>
        <v>#REF!</v>
      </c>
      <c r="G74" s="22" t="e">
        <f t="shared" si="2"/>
        <v>#REF!</v>
      </c>
      <c r="H74" s="21" t="s">
        <v>17</v>
      </c>
      <c r="I74" s="113" t="s">
        <v>13</v>
      </c>
      <c r="J74" s="155">
        <v>32.3</v>
      </c>
      <c r="K74" s="10"/>
      <c r="L74" s="159"/>
      <c r="M74" s="22">
        <v>32.3</v>
      </c>
      <c r="N74" s="22">
        <v>32.3</v>
      </c>
    </row>
    <row r="75" spans="1:14" ht="1.5" customHeight="1">
      <c r="A75" s="128" t="s">
        <v>114</v>
      </c>
      <c r="B75" s="21" t="s">
        <v>48</v>
      </c>
      <c r="C75" s="21">
        <v>850</v>
      </c>
      <c r="D75" s="27">
        <v>315.4</v>
      </c>
      <c r="E75" s="27" t="e">
        <f>E86</f>
        <v>#REF!</v>
      </c>
      <c r="F75" s="24" t="e">
        <f t="shared" si="1"/>
        <v>#REF!</v>
      </c>
      <c r="G75" s="22" t="e">
        <f t="shared" si="2"/>
        <v>#REF!</v>
      </c>
      <c r="H75" s="21" t="s">
        <v>17</v>
      </c>
      <c r="I75" s="113" t="s">
        <v>13</v>
      </c>
      <c r="J75" s="26">
        <v>0</v>
      </c>
      <c r="K75" s="10"/>
      <c r="L75" s="159"/>
      <c r="M75" s="22"/>
      <c r="N75" s="22"/>
    </row>
    <row r="76" spans="1:14" ht="78.75" hidden="1">
      <c r="A76" s="128" t="s">
        <v>268</v>
      </c>
      <c r="B76" s="21" t="s">
        <v>267</v>
      </c>
      <c r="C76" s="21">
        <v>540</v>
      </c>
      <c r="D76" s="27">
        <v>315.4</v>
      </c>
      <c r="E76" s="27" t="e">
        <f>E77</f>
        <v>#REF!</v>
      </c>
      <c r="F76" s="24" t="e">
        <f t="shared" si="1"/>
        <v>#REF!</v>
      </c>
      <c r="G76" s="22" t="e">
        <f t="shared" si="2"/>
        <v>#REF!</v>
      </c>
      <c r="H76" s="21" t="s">
        <v>17</v>
      </c>
      <c r="I76" s="113" t="s">
        <v>13</v>
      </c>
      <c r="J76" s="26"/>
      <c r="K76" s="10"/>
      <c r="L76" s="159"/>
      <c r="M76" s="22"/>
      <c r="N76" s="22"/>
    </row>
    <row r="77" spans="1:14" ht="111" hidden="1">
      <c r="A77" s="125" t="s">
        <v>50</v>
      </c>
      <c r="B77" s="30" t="s">
        <v>49</v>
      </c>
      <c r="C77" s="56"/>
      <c r="D77" s="57">
        <f aca="true" t="shared" si="3" ref="D77:K77">D78</f>
        <v>612.3</v>
      </c>
      <c r="E77" s="57" t="e">
        <f t="shared" si="3"/>
        <v>#REF!</v>
      </c>
      <c r="F77" s="57" t="e">
        <f t="shared" si="3"/>
        <v>#REF!</v>
      </c>
      <c r="G77" s="57" t="e">
        <f t="shared" si="3"/>
        <v>#REF!</v>
      </c>
      <c r="H77" s="30"/>
      <c r="I77" s="112"/>
      <c r="J77" s="59">
        <f t="shared" si="3"/>
        <v>0</v>
      </c>
      <c r="K77" s="7">
        <f t="shared" si="3"/>
        <v>0</v>
      </c>
      <c r="L77" s="160"/>
      <c r="M77" s="22"/>
      <c r="N77" s="22"/>
    </row>
    <row r="78" spans="1:14" ht="27" customHeight="1" hidden="1">
      <c r="A78" s="128" t="s">
        <v>8</v>
      </c>
      <c r="B78" s="21" t="s">
        <v>51</v>
      </c>
      <c r="C78" s="21">
        <v>610</v>
      </c>
      <c r="D78" s="27">
        <v>612.3</v>
      </c>
      <c r="E78" s="23" t="e">
        <f>#REF!</f>
        <v>#REF!</v>
      </c>
      <c r="F78" s="24" t="e">
        <f>E78/D78</f>
        <v>#REF!</v>
      </c>
      <c r="G78" s="22" t="e">
        <f>E78-D78</f>
        <v>#REF!</v>
      </c>
      <c r="H78" s="21" t="s">
        <v>17</v>
      </c>
      <c r="I78" s="113" t="s">
        <v>13</v>
      </c>
      <c r="J78" s="26"/>
      <c r="K78" s="10"/>
      <c r="L78" s="159"/>
      <c r="M78" s="22"/>
      <c r="N78" s="22"/>
    </row>
    <row r="79" spans="1:14" ht="74.25" customHeight="1" hidden="1">
      <c r="A79" s="125" t="s">
        <v>46</v>
      </c>
      <c r="B79" s="30" t="s">
        <v>44</v>
      </c>
      <c r="C79" s="56"/>
      <c r="D79" s="57">
        <f>D80</f>
        <v>12886.699999999999</v>
      </c>
      <c r="E79" s="57">
        <f>E80</f>
        <v>20075.8</v>
      </c>
      <c r="F79" s="57">
        <f>F80</f>
        <v>17.079099980321637</v>
      </c>
      <c r="G79" s="57">
        <f>G80</f>
        <v>7189.1</v>
      </c>
      <c r="H79" s="30"/>
      <c r="I79" s="112"/>
      <c r="J79" s="59">
        <f>J80</f>
        <v>0</v>
      </c>
      <c r="K79" s="7">
        <f>K80</f>
        <v>0</v>
      </c>
      <c r="L79" s="160"/>
      <c r="M79" s="22"/>
      <c r="N79" s="22"/>
    </row>
    <row r="80" spans="1:14" ht="37.5" customHeight="1" hidden="1">
      <c r="A80" s="128" t="s">
        <v>47</v>
      </c>
      <c r="B80" s="21" t="s">
        <v>45</v>
      </c>
      <c r="C80" s="21"/>
      <c r="D80" s="27">
        <f>D81+D82</f>
        <v>12886.699999999999</v>
      </c>
      <c r="E80" s="27">
        <f>E81+E82</f>
        <v>20075.8</v>
      </c>
      <c r="F80" s="27">
        <f>F81+F82</f>
        <v>17.079099980321637</v>
      </c>
      <c r="G80" s="27">
        <f>G81+G82</f>
        <v>7189.1</v>
      </c>
      <c r="H80" s="21"/>
      <c r="I80" s="113"/>
      <c r="J80" s="36"/>
      <c r="K80" s="7">
        <f>K81+K82</f>
        <v>0</v>
      </c>
      <c r="L80" s="160"/>
      <c r="M80" s="22"/>
      <c r="N80" s="22"/>
    </row>
    <row r="81" spans="1:14" ht="41.25" customHeight="1" hidden="1">
      <c r="A81" s="128" t="s">
        <v>112</v>
      </c>
      <c r="B81" s="21" t="s">
        <v>45</v>
      </c>
      <c r="C81" s="21">
        <v>100</v>
      </c>
      <c r="D81" s="22">
        <v>12269.4</v>
      </c>
      <c r="E81" s="23">
        <v>10037.9</v>
      </c>
      <c r="F81" s="24">
        <f>E81/D81</f>
        <v>0.8181247656772133</v>
      </c>
      <c r="G81" s="22">
        <f>E81-D81</f>
        <v>-2231.5</v>
      </c>
      <c r="H81" s="21" t="s">
        <v>21</v>
      </c>
      <c r="I81" s="113" t="s">
        <v>16</v>
      </c>
      <c r="J81" s="26"/>
      <c r="K81" s="10"/>
      <c r="L81" s="159"/>
      <c r="M81" s="22"/>
      <c r="N81" s="22"/>
    </row>
    <row r="82" spans="1:14" ht="36" customHeight="1" hidden="1">
      <c r="A82" s="128" t="s">
        <v>113</v>
      </c>
      <c r="B82" s="21" t="s">
        <v>45</v>
      </c>
      <c r="C82" s="21">
        <v>200</v>
      </c>
      <c r="D82" s="22">
        <v>617.3</v>
      </c>
      <c r="E82" s="23">
        <v>10037.9</v>
      </c>
      <c r="F82" s="24">
        <f>E82/D82</f>
        <v>16.26097521464442</v>
      </c>
      <c r="G82" s="22">
        <f>E82-D82</f>
        <v>9420.6</v>
      </c>
      <c r="H82" s="21" t="s">
        <v>21</v>
      </c>
      <c r="I82" s="113" t="s">
        <v>16</v>
      </c>
      <c r="J82" s="26"/>
      <c r="K82" s="10"/>
      <c r="L82" s="159"/>
      <c r="M82" s="22"/>
      <c r="N82" s="22"/>
    </row>
    <row r="83" spans="1:14" ht="37.5" customHeight="1" hidden="1">
      <c r="A83" s="128" t="s">
        <v>114</v>
      </c>
      <c r="B83" s="21" t="s">
        <v>45</v>
      </c>
      <c r="C83" s="21">
        <v>850</v>
      </c>
      <c r="D83" s="22">
        <v>617.3</v>
      </c>
      <c r="E83" s="23">
        <v>10037.9</v>
      </c>
      <c r="F83" s="24">
        <f>E83/D83</f>
        <v>16.26097521464442</v>
      </c>
      <c r="G83" s="22">
        <f>E83-D83</f>
        <v>9420.6</v>
      </c>
      <c r="H83" s="21" t="s">
        <v>21</v>
      </c>
      <c r="I83" s="113" t="s">
        <v>16</v>
      </c>
      <c r="J83" s="26"/>
      <c r="K83" s="10"/>
      <c r="L83" s="159"/>
      <c r="M83" s="22"/>
      <c r="N83" s="22"/>
    </row>
    <row r="84" spans="1:14" ht="74.25" customHeight="1" hidden="1">
      <c r="A84" s="125" t="s">
        <v>55</v>
      </c>
      <c r="B84" s="30" t="s">
        <v>52</v>
      </c>
      <c r="C84" s="56"/>
      <c r="D84" s="57">
        <f>D86</f>
        <v>10248.6</v>
      </c>
      <c r="E84" s="57" t="e">
        <f>E86</f>
        <v>#REF!</v>
      </c>
      <c r="F84" s="57" t="e">
        <f>F86</f>
        <v>#REF!</v>
      </c>
      <c r="G84" s="57" t="e">
        <f>G86</f>
        <v>#REF!</v>
      </c>
      <c r="H84" s="30"/>
      <c r="I84" s="112"/>
      <c r="J84" s="59">
        <f>J85</f>
        <v>0</v>
      </c>
      <c r="K84" s="7">
        <f>K86</f>
        <v>0</v>
      </c>
      <c r="L84" s="160"/>
      <c r="M84" s="22"/>
      <c r="N84" s="22"/>
    </row>
    <row r="85" spans="1:15" ht="22.5" customHeight="1" hidden="1">
      <c r="A85" s="128" t="s">
        <v>53</v>
      </c>
      <c r="B85" s="21" t="s">
        <v>54</v>
      </c>
      <c r="C85" s="21"/>
      <c r="D85" s="27">
        <v>10248.6</v>
      </c>
      <c r="E85" s="23" t="e">
        <f>E86</f>
        <v>#REF!</v>
      </c>
      <c r="F85" s="24" t="e">
        <f>E85/D85</f>
        <v>#REF!</v>
      </c>
      <c r="G85" s="22" t="e">
        <f>E85-D85</f>
        <v>#REF!</v>
      </c>
      <c r="H85" s="21"/>
      <c r="I85" s="113"/>
      <c r="J85" s="26"/>
      <c r="K85" s="10"/>
      <c r="L85" s="159"/>
      <c r="M85" s="22"/>
      <c r="N85" s="22"/>
      <c r="O85" s="13"/>
    </row>
    <row r="86" spans="1:15" ht="57" customHeight="1" hidden="1">
      <c r="A86" s="128" t="s">
        <v>112</v>
      </c>
      <c r="B86" s="21" t="s">
        <v>54</v>
      </c>
      <c r="C86" s="21">
        <v>100</v>
      </c>
      <c r="D86" s="27">
        <v>10248.6</v>
      </c>
      <c r="E86" s="23" t="e">
        <f>E87</f>
        <v>#REF!</v>
      </c>
      <c r="F86" s="24" t="e">
        <f>E86/D86</f>
        <v>#REF!</v>
      </c>
      <c r="G86" s="22" t="e">
        <f>E86-D86</f>
        <v>#REF!</v>
      </c>
      <c r="H86" s="21" t="s">
        <v>17</v>
      </c>
      <c r="I86" s="113" t="s">
        <v>13</v>
      </c>
      <c r="J86" s="26"/>
      <c r="K86" s="10"/>
      <c r="L86" s="159"/>
      <c r="M86" s="22"/>
      <c r="N86" s="22"/>
      <c r="O86" s="13"/>
    </row>
    <row r="87" spans="1:14" ht="36.75" customHeight="1" hidden="1">
      <c r="A87" s="128" t="s">
        <v>113</v>
      </c>
      <c r="B87" s="21" t="s">
        <v>54</v>
      </c>
      <c r="C87" s="21">
        <v>200</v>
      </c>
      <c r="D87" s="27">
        <v>1161.3</v>
      </c>
      <c r="E87" s="23" t="e">
        <f>#REF!</f>
        <v>#REF!</v>
      </c>
      <c r="F87" s="24" t="e">
        <f>E87/D87</f>
        <v>#REF!</v>
      </c>
      <c r="G87" s="22" t="e">
        <f>E87-D87</f>
        <v>#REF!</v>
      </c>
      <c r="H87" s="21" t="s">
        <v>17</v>
      </c>
      <c r="I87" s="113" t="s">
        <v>13</v>
      </c>
      <c r="J87" s="26"/>
      <c r="K87" s="10"/>
      <c r="L87" s="159"/>
      <c r="M87" s="22"/>
      <c r="N87" s="22"/>
    </row>
    <row r="88" spans="1:14" ht="39" customHeight="1" hidden="1">
      <c r="A88" s="128" t="s">
        <v>114</v>
      </c>
      <c r="B88" s="21" t="s">
        <v>54</v>
      </c>
      <c r="C88" s="21">
        <v>850</v>
      </c>
      <c r="D88" s="27"/>
      <c r="E88" s="23" t="e">
        <f>#REF!</f>
        <v>#REF!</v>
      </c>
      <c r="F88" s="24" t="e">
        <f>E88/D88</f>
        <v>#REF!</v>
      </c>
      <c r="G88" s="22" t="e">
        <f>E88-D88</f>
        <v>#REF!</v>
      </c>
      <c r="H88" s="21" t="s">
        <v>17</v>
      </c>
      <c r="I88" s="113" t="s">
        <v>13</v>
      </c>
      <c r="J88" s="26"/>
      <c r="K88" s="10"/>
      <c r="L88" s="159"/>
      <c r="M88" s="22"/>
      <c r="N88" s="22"/>
    </row>
    <row r="89" spans="1:14" ht="1.5" customHeight="1">
      <c r="A89" s="144" t="s">
        <v>322</v>
      </c>
      <c r="B89" s="21" t="s">
        <v>321</v>
      </c>
      <c r="C89" s="21"/>
      <c r="D89" s="27"/>
      <c r="E89" s="23"/>
      <c r="F89" s="24"/>
      <c r="G89" s="22"/>
      <c r="H89" s="21"/>
      <c r="I89" s="113"/>
      <c r="J89" s="26">
        <f>J90</f>
        <v>0</v>
      </c>
      <c r="K89" s="10"/>
      <c r="L89" s="159"/>
      <c r="M89" s="22"/>
      <c r="N89" s="22"/>
    </row>
    <row r="90" spans="1:14" ht="39" customHeight="1" hidden="1">
      <c r="A90" s="128" t="s">
        <v>113</v>
      </c>
      <c r="B90" s="21" t="s">
        <v>321</v>
      </c>
      <c r="C90" s="21">
        <v>200</v>
      </c>
      <c r="D90" s="27">
        <v>315.4</v>
      </c>
      <c r="E90" s="27">
        <f>E91</f>
        <v>300</v>
      </c>
      <c r="F90" s="24">
        <f>E90/D90</f>
        <v>0.9511731135066582</v>
      </c>
      <c r="G90" s="22">
        <f>E90-D90</f>
        <v>-15.399999999999977</v>
      </c>
      <c r="H90" s="21" t="s">
        <v>17</v>
      </c>
      <c r="I90" s="113" t="s">
        <v>13</v>
      </c>
      <c r="J90" s="26">
        <v>0</v>
      </c>
      <c r="K90" s="10"/>
      <c r="L90" s="159"/>
      <c r="M90" s="22"/>
      <c r="N90" s="22"/>
    </row>
    <row r="91" spans="1:14" ht="61.5" customHeight="1">
      <c r="A91" s="125" t="s">
        <v>340</v>
      </c>
      <c r="B91" s="60" t="s">
        <v>59</v>
      </c>
      <c r="C91" s="56"/>
      <c r="D91" s="57">
        <f>D92</f>
        <v>300</v>
      </c>
      <c r="E91" s="57">
        <f>E92</f>
        <v>300</v>
      </c>
      <c r="F91" s="57">
        <f>F92</f>
        <v>0</v>
      </c>
      <c r="G91" s="57">
        <f>G92</f>
        <v>0</v>
      </c>
      <c r="H91" s="30"/>
      <c r="I91" s="112"/>
      <c r="J91" s="59">
        <f>J92+J93</f>
        <v>2</v>
      </c>
      <c r="K91" s="59">
        <f>K92+K93</f>
        <v>0</v>
      </c>
      <c r="L91" s="59">
        <f>L92+L93</f>
        <v>0</v>
      </c>
      <c r="M91" s="59">
        <f>M92+M93</f>
        <v>2</v>
      </c>
      <c r="N91" s="59">
        <f>N92+N93</f>
        <v>2</v>
      </c>
    </row>
    <row r="92" spans="1:14" ht="35.25" customHeight="1">
      <c r="A92" s="128" t="s">
        <v>60</v>
      </c>
      <c r="B92" s="21" t="s">
        <v>61</v>
      </c>
      <c r="C92" s="21">
        <v>200</v>
      </c>
      <c r="D92" s="22">
        <v>300</v>
      </c>
      <c r="E92" s="23">
        <v>300</v>
      </c>
      <c r="F92" s="24"/>
      <c r="G92" s="22">
        <f>E92-D92</f>
        <v>0</v>
      </c>
      <c r="H92" s="21" t="s">
        <v>17</v>
      </c>
      <c r="I92" s="119" t="s">
        <v>15</v>
      </c>
      <c r="J92" s="26">
        <v>2</v>
      </c>
      <c r="K92" s="10"/>
      <c r="L92" s="159"/>
      <c r="M92" s="22">
        <v>2</v>
      </c>
      <c r="N92" s="22">
        <v>2</v>
      </c>
    </row>
    <row r="93" spans="1:14" ht="56.25" customHeight="1" hidden="1">
      <c r="A93" s="128" t="s">
        <v>269</v>
      </c>
      <c r="B93" s="21" t="s">
        <v>266</v>
      </c>
      <c r="C93" s="21">
        <v>540</v>
      </c>
      <c r="D93" s="22">
        <v>300</v>
      </c>
      <c r="E93" s="23">
        <v>300</v>
      </c>
      <c r="F93" s="24"/>
      <c r="G93" s="22">
        <f>E93-D93</f>
        <v>0</v>
      </c>
      <c r="H93" s="21" t="s">
        <v>17</v>
      </c>
      <c r="I93" s="119" t="s">
        <v>15</v>
      </c>
      <c r="J93" s="26"/>
      <c r="K93" s="10"/>
      <c r="L93" s="159"/>
      <c r="M93" s="22"/>
      <c r="N93" s="22"/>
    </row>
    <row r="94" spans="1:14" ht="63.75" customHeight="1" hidden="1">
      <c r="A94" s="134" t="s">
        <v>220</v>
      </c>
      <c r="B94" s="51" t="s">
        <v>219</v>
      </c>
      <c r="C94" s="51"/>
      <c r="D94" s="52"/>
      <c r="E94" s="53"/>
      <c r="F94" s="54"/>
      <c r="G94" s="52"/>
      <c r="H94" s="51"/>
      <c r="I94" s="120"/>
      <c r="J94" s="55">
        <f>J95+J99+J102</f>
        <v>0</v>
      </c>
      <c r="K94" s="10">
        <v>0</v>
      </c>
      <c r="L94" s="159"/>
      <c r="M94" s="22"/>
      <c r="N94" s="22"/>
    </row>
    <row r="95" spans="1:14" ht="57" customHeight="1" hidden="1">
      <c r="A95" s="125" t="s">
        <v>221</v>
      </c>
      <c r="B95" s="30" t="s">
        <v>222</v>
      </c>
      <c r="C95" s="30"/>
      <c r="D95" s="31"/>
      <c r="E95" s="32"/>
      <c r="F95" s="33"/>
      <c r="G95" s="31"/>
      <c r="H95" s="30"/>
      <c r="I95" s="121"/>
      <c r="J95" s="34">
        <f>J96</f>
        <v>0</v>
      </c>
      <c r="K95" s="10"/>
      <c r="L95" s="159"/>
      <c r="M95" s="22"/>
      <c r="N95" s="22"/>
    </row>
    <row r="96" spans="1:14" ht="27" customHeight="1" hidden="1">
      <c r="A96" s="128" t="s">
        <v>227</v>
      </c>
      <c r="B96" s="21" t="s">
        <v>103</v>
      </c>
      <c r="C96" s="21">
        <v>400</v>
      </c>
      <c r="D96" s="22"/>
      <c r="E96" s="23"/>
      <c r="F96" s="24"/>
      <c r="G96" s="22"/>
      <c r="H96" s="21" t="s">
        <v>19</v>
      </c>
      <c r="I96" s="119" t="s">
        <v>284</v>
      </c>
      <c r="J96" s="37"/>
      <c r="K96" s="10"/>
      <c r="L96" s="159"/>
      <c r="M96" s="22"/>
      <c r="N96" s="22"/>
    </row>
    <row r="97" spans="1:14" ht="30.75" customHeight="1" hidden="1">
      <c r="A97" s="128" t="s">
        <v>282</v>
      </c>
      <c r="B97" s="61" t="s">
        <v>223</v>
      </c>
      <c r="C97" s="21">
        <v>400</v>
      </c>
      <c r="D97" s="27"/>
      <c r="E97" s="27"/>
      <c r="F97" s="27"/>
      <c r="G97" s="27"/>
      <c r="H97" s="21" t="s">
        <v>19</v>
      </c>
      <c r="I97" s="113" t="s">
        <v>19</v>
      </c>
      <c r="J97" s="62"/>
      <c r="K97" s="7">
        <f>K98</f>
        <v>0</v>
      </c>
      <c r="L97" s="160"/>
      <c r="M97" s="22"/>
      <c r="N97" s="22"/>
    </row>
    <row r="98" spans="1:14" ht="36.75" customHeight="1" hidden="1">
      <c r="A98" s="128" t="s">
        <v>283</v>
      </c>
      <c r="B98" s="21" t="s">
        <v>224</v>
      </c>
      <c r="C98" s="21">
        <v>400</v>
      </c>
      <c r="D98" s="22"/>
      <c r="E98" s="23"/>
      <c r="F98" s="24"/>
      <c r="G98" s="22"/>
      <c r="H98" s="21" t="s">
        <v>19</v>
      </c>
      <c r="I98" s="113" t="s">
        <v>16</v>
      </c>
      <c r="J98" s="37"/>
      <c r="K98" s="10"/>
      <c r="L98" s="159"/>
      <c r="M98" s="22"/>
      <c r="N98" s="22"/>
    </row>
    <row r="99" spans="1:14" ht="72.75" customHeight="1" hidden="1">
      <c r="A99" s="125" t="s">
        <v>225</v>
      </c>
      <c r="B99" s="30" t="s">
        <v>226</v>
      </c>
      <c r="C99" s="30"/>
      <c r="D99" s="31"/>
      <c r="E99" s="32"/>
      <c r="F99" s="33"/>
      <c r="G99" s="31"/>
      <c r="H99" s="30"/>
      <c r="I99" s="121"/>
      <c r="J99" s="34">
        <f>J101+J100</f>
        <v>0</v>
      </c>
      <c r="K99" s="10"/>
      <c r="L99" s="159"/>
      <c r="M99" s="22"/>
      <c r="N99" s="22"/>
    </row>
    <row r="100" spans="1:14" ht="39" customHeight="1" hidden="1">
      <c r="A100" s="128" t="s">
        <v>290</v>
      </c>
      <c r="B100" s="21" t="s">
        <v>288</v>
      </c>
      <c r="C100" s="21">
        <v>400</v>
      </c>
      <c r="D100" s="22"/>
      <c r="E100" s="23"/>
      <c r="F100" s="24"/>
      <c r="G100" s="22"/>
      <c r="H100" s="21"/>
      <c r="I100" s="119"/>
      <c r="J100" s="37"/>
      <c r="K100" s="10"/>
      <c r="L100" s="159"/>
      <c r="M100" s="22"/>
      <c r="N100" s="22"/>
    </row>
    <row r="101" spans="1:14" ht="39" customHeight="1" hidden="1">
      <c r="A101" s="128" t="s">
        <v>277</v>
      </c>
      <c r="B101" s="21" t="s">
        <v>276</v>
      </c>
      <c r="C101" s="21">
        <v>200</v>
      </c>
      <c r="D101" s="22"/>
      <c r="E101" s="23"/>
      <c r="F101" s="24"/>
      <c r="G101" s="22"/>
      <c r="H101" s="21"/>
      <c r="I101" s="119"/>
      <c r="J101" s="37"/>
      <c r="K101" s="10"/>
      <c r="L101" s="159"/>
      <c r="M101" s="22"/>
      <c r="N101" s="22"/>
    </row>
    <row r="102" spans="1:14" ht="72.75" customHeight="1" hidden="1">
      <c r="A102" s="125" t="s">
        <v>286</v>
      </c>
      <c r="B102" s="30" t="s">
        <v>285</v>
      </c>
      <c r="C102" s="30"/>
      <c r="D102" s="31"/>
      <c r="E102" s="32"/>
      <c r="F102" s="33"/>
      <c r="G102" s="31"/>
      <c r="H102" s="30"/>
      <c r="I102" s="121"/>
      <c r="J102" s="34">
        <f>J103</f>
        <v>0</v>
      </c>
      <c r="K102" s="10"/>
      <c r="L102" s="159"/>
      <c r="M102" s="22"/>
      <c r="N102" s="22"/>
    </row>
    <row r="103" spans="1:14" ht="39" customHeight="1" hidden="1">
      <c r="A103" s="128" t="s">
        <v>287</v>
      </c>
      <c r="B103" s="21" t="s">
        <v>289</v>
      </c>
      <c r="C103" s="21"/>
      <c r="D103" s="22"/>
      <c r="E103" s="23"/>
      <c r="F103" s="24"/>
      <c r="G103" s="22"/>
      <c r="H103" s="21"/>
      <c r="I103" s="119"/>
      <c r="J103" s="37"/>
      <c r="K103" s="10"/>
      <c r="L103" s="159"/>
      <c r="M103" s="22"/>
      <c r="N103" s="22"/>
    </row>
    <row r="104" spans="1:14" ht="58.5" customHeight="1" hidden="1">
      <c r="A104" s="134" t="s">
        <v>75</v>
      </c>
      <c r="B104" s="51" t="s">
        <v>231</v>
      </c>
      <c r="C104" s="51"/>
      <c r="D104" s="63" t="e">
        <f>D107+#REF!</f>
        <v>#REF!</v>
      </c>
      <c r="E104" s="63" t="e">
        <f>E107+#REF!</f>
        <v>#REF!</v>
      </c>
      <c r="F104" s="63" t="e">
        <f>F107+#REF!</f>
        <v>#REF!</v>
      </c>
      <c r="G104" s="63" t="e">
        <f>G107+#REF!</f>
        <v>#REF!</v>
      </c>
      <c r="H104" s="51"/>
      <c r="I104" s="120"/>
      <c r="J104" s="64">
        <f>J105</f>
        <v>0</v>
      </c>
      <c r="K104" s="8" t="e">
        <f>K107+#REF!</f>
        <v>#REF!</v>
      </c>
      <c r="L104" s="159"/>
      <c r="M104" s="22"/>
      <c r="N104" s="22"/>
    </row>
    <row r="105" spans="1:14" ht="58.5" customHeight="1" hidden="1">
      <c r="A105" s="126" t="s">
        <v>75</v>
      </c>
      <c r="B105" s="20" t="s">
        <v>80</v>
      </c>
      <c r="C105" s="20"/>
      <c r="D105" s="65" t="e">
        <f>D108+#REF!</f>
        <v>#REF!</v>
      </c>
      <c r="E105" s="65" t="e">
        <f>E108+#REF!</f>
        <v>#REF!</v>
      </c>
      <c r="F105" s="65" t="e">
        <f>F108+#REF!</f>
        <v>#REF!</v>
      </c>
      <c r="G105" s="65" t="e">
        <f>G108+#REF!</f>
        <v>#REF!</v>
      </c>
      <c r="H105" s="20" t="s">
        <v>13</v>
      </c>
      <c r="I105" s="114">
        <v>13</v>
      </c>
      <c r="J105" s="66">
        <f>J106+J107</f>
        <v>0</v>
      </c>
      <c r="K105" s="8" t="e">
        <f>K108+#REF!</f>
        <v>#REF!</v>
      </c>
      <c r="L105" s="159"/>
      <c r="M105" s="22"/>
      <c r="N105" s="22"/>
    </row>
    <row r="106" spans="1:14" ht="63" customHeight="1" hidden="1">
      <c r="A106" s="128" t="s">
        <v>304</v>
      </c>
      <c r="B106" s="21" t="s">
        <v>80</v>
      </c>
      <c r="C106" s="21">
        <v>200</v>
      </c>
      <c r="D106" s="35" t="e">
        <f>#REF!+#REF!</f>
        <v>#REF!</v>
      </c>
      <c r="E106" s="35" t="e">
        <f>#REF!+#REF!</f>
        <v>#REF!</v>
      </c>
      <c r="F106" s="35" t="e">
        <f>#REF!+#REF!</f>
        <v>#REF!</v>
      </c>
      <c r="G106" s="35" t="e">
        <f>#REF!+#REF!</f>
        <v>#REF!</v>
      </c>
      <c r="H106" s="21" t="s">
        <v>13</v>
      </c>
      <c r="I106" s="113">
        <v>13</v>
      </c>
      <c r="J106" s="68"/>
      <c r="K106" s="8" t="e">
        <f>#REF!+#REF!</f>
        <v>#REF!</v>
      </c>
      <c r="L106" s="159"/>
      <c r="M106" s="22"/>
      <c r="N106" s="22"/>
    </row>
    <row r="107" spans="1:14" ht="57" customHeight="1" hidden="1">
      <c r="A107" s="128" t="s">
        <v>305</v>
      </c>
      <c r="B107" s="21" t="s">
        <v>80</v>
      </c>
      <c r="C107" s="21">
        <v>300</v>
      </c>
      <c r="D107" s="35" t="e">
        <f>#REF!+#REF!</f>
        <v>#REF!</v>
      </c>
      <c r="E107" s="35" t="e">
        <f>#REF!+#REF!</f>
        <v>#REF!</v>
      </c>
      <c r="F107" s="35" t="e">
        <f>#REF!+#REF!</f>
        <v>#REF!</v>
      </c>
      <c r="G107" s="35" t="e">
        <f>#REF!+#REF!</f>
        <v>#REF!</v>
      </c>
      <c r="H107" s="21" t="s">
        <v>13</v>
      </c>
      <c r="I107" s="113">
        <v>13</v>
      </c>
      <c r="J107" s="68"/>
      <c r="K107" s="8" t="e">
        <f>#REF!+#REF!</f>
        <v>#REF!</v>
      </c>
      <c r="L107" s="159"/>
      <c r="M107" s="22"/>
      <c r="N107" s="22"/>
    </row>
    <row r="108" spans="1:14" ht="60.75" customHeight="1" hidden="1">
      <c r="A108" s="134" t="s">
        <v>162</v>
      </c>
      <c r="B108" s="51" t="s">
        <v>163</v>
      </c>
      <c r="C108" s="51"/>
      <c r="D108" s="53">
        <f>D110</f>
        <v>14</v>
      </c>
      <c r="E108" s="53">
        <f>E110</f>
        <v>0.2</v>
      </c>
      <c r="F108" s="53">
        <f>F110</f>
        <v>0.014285714285714287</v>
      </c>
      <c r="G108" s="53">
        <f>G110</f>
        <v>-13.8</v>
      </c>
      <c r="H108" s="51" t="s">
        <v>21</v>
      </c>
      <c r="I108" s="120" t="s">
        <v>21</v>
      </c>
      <c r="J108" s="69">
        <f>J110</f>
        <v>0</v>
      </c>
      <c r="K108" s="102">
        <f>K110</f>
        <v>0</v>
      </c>
      <c r="L108" s="162"/>
      <c r="M108" s="22"/>
      <c r="N108" s="22"/>
    </row>
    <row r="109" spans="1:14" s="2" customFormat="1" ht="60.75" customHeight="1" hidden="1">
      <c r="A109" s="128" t="s">
        <v>164</v>
      </c>
      <c r="B109" s="21" t="s">
        <v>165</v>
      </c>
      <c r="C109" s="21"/>
      <c r="D109" s="27"/>
      <c r="E109" s="22">
        <f>E110</f>
        <v>0.2</v>
      </c>
      <c r="F109" s="24" t="e">
        <f>E109/D109</f>
        <v>#DIV/0!</v>
      </c>
      <c r="G109" s="22">
        <f>E109-D109</f>
        <v>0.2</v>
      </c>
      <c r="H109" s="21" t="s">
        <v>21</v>
      </c>
      <c r="I109" s="113" t="s">
        <v>21</v>
      </c>
      <c r="J109" s="25"/>
      <c r="K109" s="12"/>
      <c r="L109" s="163"/>
      <c r="M109" s="29"/>
      <c r="N109" s="29"/>
    </row>
    <row r="110" spans="1:14" ht="43.5" customHeight="1" hidden="1">
      <c r="A110" s="128" t="s">
        <v>113</v>
      </c>
      <c r="B110" s="21" t="s">
        <v>165</v>
      </c>
      <c r="C110" s="21">
        <v>200</v>
      </c>
      <c r="D110" s="22">
        <v>14</v>
      </c>
      <c r="E110" s="23">
        <v>0.2</v>
      </c>
      <c r="F110" s="24">
        <f>E110/D110</f>
        <v>0.014285714285714287</v>
      </c>
      <c r="G110" s="22">
        <f>E110-D110</f>
        <v>-13.8</v>
      </c>
      <c r="H110" s="21" t="s">
        <v>21</v>
      </c>
      <c r="I110" s="113" t="s">
        <v>21</v>
      </c>
      <c r="J110" s="26"/>
      <c r="K110" s="10"/>
      <c r="L110" s="159"/>
      <c r="M110" s="22"/>
      <c r="N110" s="22"/>
    </row>
    <row r="111" spans="1:14" ht="45" customHeight="1" hidden="1">
      <c r="A111" s="134" t="s">
        <v>228</v>
      </c>
      <c r="B111" s="51" t="s">
        <v>230</v>
      </c>
      <c r="C111" s="51"/>
      <c r="D111" s="52" t="e">
        <f>#REF!+D112+#REF!+#REF!</f>
        <v>#REF!</v>
      </c>
      <c r="E111" s="52" t="e">
        <f>#REF!+E112+#REF!+#REF!</f>
        <v>#REF!</v>
      </c>
      <c r="F111" s="52" t="e">
        <f>#REF!+F112+#REF!+#REF!</f>
        <v>#REF!</v>
      </c>
      <c r="G111" s="52" t="e">
        <f>#REF!+G112+#REF!+#REF!</f>
        <v>#REF!</v>
      </c>
      <c r="H111" s="51"/>
      <c r="I111" s="120"/>
      <c r="J111" s="70">
        <f>J112+J129+J159+J164</f>
        <v>0</v>
      </c>
      <c r="K111" s="103" t="e">
        <f>K112+#REF!+#REF!+#REF!</f>
        <v>#REF!</v>
      </c>
      <c r="L111" s="164"/>
      <c r="M111" s="22"/>
      <c r="N111" s="22"/>
    </row>
    <row r="112" spans="1:14" ht="79.5" customHeight="1" hidden="1">
      <c r="A112" s="125" t="s">
        <v>229</v>
      </c>
      <c r="B112" s="30" t="s">
        <v>105</v>
      </c>
      <c r="C112" s="30"/>
      <c r="D112" s="31">
        <f aca="true" t="shared" si="4" ref="D112:K112">D165</f>
        <v>100</v>
      </c>
      <c r="E112" s="31">
        <f t="shared" si="4"/>
        <v>0</v>
      </c>
      <c r="F112" s="31">
        <f t="shared" si="4"/>
        <v>0</v>
      </c>
      <c r="G112" s="31">
        <f t="shared" si="4"/>
        <v>-100</v>
      </c>
      <c r="H112" s="30"/>
      <c r="I112" s="112"/>
      <c r="J112" s="71">
        <f>J113+J121+J125+J127+J117+J119</f>
        <v>0</v>
      </c>
      <c r="K112" s="104">
        <f t="shared" si="4"/>
        <v>0</v>
      </c>
      <c r="L112" s="165"/>
      <c r="M112" s="22"/>
      <c r="N112" s="22"/>
    </row>
    <row r="113" spans="1:14" ht="32.25" hidden="1">
      <c r="A113" s="128" t="s">
        <v>106</v>
      </c>
      <c r="B113" s="21" t="s">
        <v>107</v>
      </c>
      <c r="C113" s="20"/>
      <c r="D113" s="27">
        <f>D114+D115</f>
        <v>37133.600000000006</v>
      </c>
      <c r="E113" s="27">
        <f>E114+E115</f>
        <v>56085</v>
      </c>
      <c r="F113" s="27">
        <f>F114+F115</f>
        <v>16.66930174662049</v>
      </c>
      <c r="G113" s="27">
        <f>G114+G115</f>
        <v>18951.399999999998</v>
      </c>
      <c r="H113" s="21" t="s">
        <v>21</v>
      </c>
      <c r="I113" s="113" t="s">
        <v>13</v>
      </c>
      <c r="J113" s="36"/>
      <c r="K113" s="7">
        <f>K114+K115</f>
        <v>0</v>
      </c>
      <c r="L113" s="160"/>
      <c r="M113" s="22"/>
      <c r="N113" s="22"/>
    </row>
    <row r="114" spans="1:14" ht="54.75" customHeight="1" hidden="1">
      <c r="A114" s="128" t="s">
        <v>112</v>
      </c>
      <c r="B114" s="21" t="s">
        <v>107</v>
      </c>
      <c r="C114" s="21">
        <v>100</v>
      </c>
      <c r="D114" s="22">
        <v>35367.3</v>
      </c>
      <c r="E114" s="23">
        <v>28042.5</v>
      </c>
      <c r="F114" s="24">
        <f>E114/D114</f>
        <v>0.7928934354615703</v>
      </c>
      <c r="G114" s="22">
        <f aca="true" t="shared" si="5" ref="G114:G128">E114-D114</f>
        <v>-7324.800000000003</v>
      </c>
      <c r="H114" s="21" t="s">
        <v>21</v>
      </c>
      <c r="I114" s="113" t="s">
        <v>13</v>
      </c>
      <c r="J114" s="26"/>
      <c r="K114" s="10"/>
      <c r="L114" s="159"/>
      <c r="M114" s="22"/>
      <c r="N114" s="22"/>
    </row>
    <row r="115" spans="1:14" ht="38.25" customHeight="1" hidden="1">
      <c r="A115" s="128" t="s">
        <v>113</v>
      </c>
      <c r="B115" s="21" t="s">
        <v>107</v>
      </c>
      <c r="C115" s="21">
        <v>200</v>
      </c>
      <c r="D115" s="22">
        <v>1766.3</v>
      </c>
      <c r="E115" s="23">
        <v>28042.5</v>
      </c>
      <c r="F115" s="24">
        <f>E115/D115</f>
        <v>15.87640831115892</v>
      </c>
      <c r="G115" s="22">
        <f t="shared" si="5"/>
        <v>26276.2</v>
      </c>
      <c r="H115" s="21" t="s">
        <v>21</v>
      </c>
      <c r="I115" s="113" t="s">
        <v>13</v>
      </c>
      <c r="J115" s="26"/>
      <c r="K115" s="10"/>
      <c r="L115" s="159"/>
      <c r="M115" s="22"/>
      <c r="N115" s="22"/>
    </row>
    <row r="116" spans="1:14" ht="36.75" customHeight="1" hidden="1">
      <c r="A116" s="128" t="s">
        <v>114</v>
      </c>
      <c r="B116" s="21" t="s">
        <v>107</v>
      </c>
      <c r="C116" s="21">
        <v>850</v>
      </c>
      <c r="D116" s="22">
        <v>1766.3</v>
      </c>
      <c r="E116" s="23">
        <v>28042.5</v>
      </c>
      <c r="F116" s="24">
        <f>E116/D116</f>
        <v>15.87640831115892</v>
      </c>
      <c r="G116" s="22">
        <f t="shared" si="5"/>
        <v>26276.2</v>
      </c>
      <c r="H116" s="21" t="s">
        <v>21</v>
      </c>
      <c r="I116" s="113" t="s">
        <v>13</v>
      </c>
      <c r="J116" s="26"/>
      <c r="K116" s="10"/>
      <c r="L116" s="159"/>
      <c r="M116" s="22"/>
      <c r="N116" s="22"/>
    </row>
    <row r="117" spans="1:14" s="2" customFormat="1" ht="111" customHeight="1" hidden="1">
      <c r="A117" s="135" t="s">
        <v>306</v>
      </c>
      <c r="B117" s="20" t="s">
        <v>147</v>
      </c>
      <c r="C117" s="21"/>
      <c r="D117" s="72" t="e">
        <f>D118+#REF!+#REF!+D132+#REF!</f>
        <v>#REF!</v>
      </c>
      <c r="E117" s="72" t="e">
        <f>E118+#REF!+#REF!</f>
        <v>#REF!</v>
      </c>
      <c r="F117" s="72" t="e">
        <f>F118+#REF!+#REF!</f>
        <v>#REF!</v>
      </c>
      <c r="G117" s="72" t="e">
        <f>G118+#REF!+#REF!</f>
        <v>#REF!</v>
      </c>
      <c r="H117" s="20" t="s">
        <v>21</v>
      </c>
      <c r="I117" s="114" t="s">
        <v>18</v>
      </c>
      <c r="J117" s="73">
        <f>J118</f>
        <v>0</v>
      </c>
      <c r="K117" s="105">
        <v>192242</v>
      </c>
      <c r="L117" s="166"/>
      <c r="M117" s="29"/>
      <c r="N117" s="29"/>
    </row>
    <row r="118" spans="1:14" ht="31.5" hidden="1">
      <c r="A118" s="128" t="s">
        <v>139</v>
      </c>
      <c r="B118" s="21" t="s">
        <v>147</v>
      </c>
      <c r="C118" s="21">
        <v>200</v>
      </c>
      <c r="D118" s="74">
        <v>180187</v>
      </c>
      <c r="E118" s="22">
        <v>134554.5</v>
      </c>
      <c r="F118" s="24">
        <f>E118/D118</f>
        <v>0.746749210542381</v>
      </c>
      <c r="G118" s="22">
        <f>E118-D118</f>
        <v>-45632.5</v>
      </c>
      <c r="H118" s="21" t="s">
        <v>21</v>
      </c>
      <c r="I118" s="113" t="s">
        <v>18</v>
      </c>
      <c r="J118" s="26"/>
      <c r="K118" s="10"/>
      <c r="L118" s="159"/>
      <c r="M118" s="22"/>
      <c r="N118" s="22"/>
    </row>
    <row r="119" spans="1:14" ht="99.75" customHeight="1" hidden="1">
      <c r="A119" s="136" t="s">
        <v>166</v>
      </c>
      <c r="B119" s="20" t="s">
        <v>167</v>
      </c>
      <c r="C119" s="21"/>
      <c r="D119" s="27"/>
      <c r="E119" s="23">
        <v>1634</v>
      </c>
      <c r="F119" s="24" t="e">
        <f>E119/D119</f>
        <v>#DIV/0!</v>
      </c>
      <c r="G119" s="22">
        <f>E119-D119</f>
        <v>1634</v>
      </c>
      <c r="H119" s="20">
        <v>10</v>
      </c>
      <c r="I119" s="114" t="s">
        <v>15</v>
      </c>
      <c r="J119" s="25">
        <f>J120</f>
        <v>0</v>
      </c>
      <c r="K119" s="10"/>
      <c r="L119" s="159"/>
      <c r="M119" s="22"/>
      <c r="N119" s="22"/>
    </row>
    <row r="120" spans="1:14" ht="26.25" customHeight="1" hidden="1">
      <c r="A120" s="128" t="s">
        <v>168</v>
      </c>
      <c r="B120" s="21" t="s">
        <v>167</v>
      </c>
      <c r="C120" s="21">
        <v>300</v>
      </c>
      <c r="D120" s="27"/>
      <c r="E120" s="23">
        <v>1634</v>
      </c>
      <c r="F120" s="24" t="e">
        <f>E120/D120</f>
        <v>#DIV/0!</v>
      </c>
      <c r="G120" s="22">
        <f>E120-D120</f>
        <v>1634</v>
      </c>
      <c r="H120" s="21">
        <v>10</v>
      </c>
      <c r="I120" s="113" t="s">
        <v>15</v>
      </c>
      <c r="J120" s="26"/>
      <c r="K120" s="10"/>
      <c r="L120" s="159"/>
      <c r="M120" s="22"/>
      <c r="N120" s="22"/>
    </row>
    <row r="121" spans="1:14" ht="93.75" customHeight="1" hidden="1">
      <c r="A121" s="128" t="s">
        <v>108</v>
      </c>
      <c r="B121" s="20" t="s">
        <v>109</v>
      </c>
      <c r="C121" s="20"/>
      <c r="D121" s="22">
        <v>6.1</v>
      </c>
      <c r="E121" s="22">
        <v>10</v>
      </c>
      <c r="F121" s="24"/>
      <c r="G121" s="22">
        <f t="shared" si="5"/>
        <v>3.9000000000000004</v>
      </c>
      <c r="H121" s="21" t="s">
        <v>21</v>
      </c>
      <c r="I121" s="113" t="s">
        <v>13</v>
      </c>
      <c r="J121" s="26"/>
      <c r="K121" s="10"/>
      <c r="L121" s="159"/>
      <c r="M121" s="22"/>
      <c r="N121" s="22"/>
    </row>
    <row r="122" spans="1:14" ht="54.75" customHeight="1" hidden="1">
      <c r="A122" s="128" t="s">
        <v>110</v>
      </c>
      <c r="B122" s="21" t="s">
        <v>109</v>
      </c>
      <c r="C122" s="21">
        <v>100</v>
      </c>
      <c r="D122" s="22">
        <v>6.1</v>
      </c>
      <c r="E122" s="22">
        <v>10</v>
      </c>
      <c r="F122" s="24"/>
      <c r="G122" s="22">
        <f t="shared" si="5"/>
        <v>3.9000000000000004</v>
      </c>
      <c r="H122" s="21" t="s">
        <v>21</v>
      </c>
      <c r="I122" s="113" t="s">
        <v>13</v>
      </c>
      <c r="J122" s="26"/>
      <c r="K122" s="10"/>
      <c r="L122" s="159"/>
      <c r="M122" s="22"/>
      <c r="N122" s="22"/>
    </row>
    <row r="123" spans="1:14" ht="37.5" customHeight="1" hidden="1">
      <c r="A123" s="128" t="s">
        <v>111</v>
      </c>
      <c r="B123" s="21" t="s">
        <v>109</v>
      </c>
      <c r="C123" s="21">
        <v>200</v>
      </c>
      <c r="D123" s="22">
        <v>6.1</v>
      </c>
      <c r="E123" s="22">
        <v>10</v>
      </c>
      <c r="F123" s="24"/>
      <c r="G123" s="22">
        <f t="shared" si="5"/>
        <v>3.9000000000000004</v>
      </c>
      <c r="H123" s="21" t="s">
        <v>21</v>
      </c>
      <c r="I123" s="113" t="s">
        <v>13</v>
      </c>
      <c r="J123" s="26"/>
      <c r="K123" s="10"/>
      <c r="L123" s="159"/>
      <c r="M123" s="22"/>
      <c r="N123" s="22"/>
    </row>
    <row r="124" spans="1:14" ht="37.5" customHeight="1" hidden="1">
      <c r="A124" s="128" t="s">
        <v>270</v>
      </c>
      <c r="B124" s="21" t="s">
        <v>109</v>
      </c>
      <c r="C124" s="21">
        <v>300</v>
      </c>
      <c r="D124" s="22">
        <v>6.1</v>
      </c>
      <c r="E124" s="22">
        <v>10</v>
      </c>
      <c r="F124" s="24"/>
      <c r="G124" s="22">
        <f>E124-D124</f>
        <v>3.9000000000000004</v>
      </c>
      <c r="H124" s="21" t="s">
        <v>21</v>
      </c>
      <c r="I124" s="113" t="s">
        <v>13</v>
      </c>
      <c r="J124" s="26"/>
      <c r="K124" s="10"/>
      <c r="L124" s="159"/>
      <c r="M124" s="22"/>
      <c r="N124" s="22"/>
    </row>
    <row r="125" spans="1:14" ht="38.25" customHeight="1" hidden="1">
      <c r="A125" s="128" t="s">
        <v>122</v>
      </c>
      <c r="B125" s="20" t="s">
        <v>121</v>
      </c>
      <c r="C125" s="20"/>
      <c r="D125" s="22">
        <v>6.1</v>
      </c>
      <c r="E125" s="22">
        <v>10</v>
      </c>
      <c r="F125" s="24"/>
      <c r="G125" s="22">
        <f t="shared" si="5"/>
        <v>3.9000000000000004</v>
      </c>
      <c r="H125" s="21" t="s">
        <v>21</v>
      </c>
      <c r="I125" s="113" t="s">
        <v>13</v>
      </c>
      <c r="J125" s="26"/>
      <c r="K125" s="10"/>
      <c r="L125" s="159"/>
      <c r="M125" s="22"/>
      <c r="N125" s="22"/>
    </row>
    <row r="126" spans="1:14" ht="39.75" customHeight="1" hidden="1">
      <c r="A126" s="128" t="s">
        <v>123</v>
      </c>
      <c r="B126" s="21" t="s">
        <v>121</v>
      </c>
      <c r="C126" s="21">
        <v>400</v>
      </c>
      <c r="D126" s="22">
        <v>6.1</v>
      </c>
      <c r="E126" s="22">
        <v>10</v>
      </c>
      <c r="F126" s="24"/>
      <c r="G126" s="22">
        <f t="shared" si="5"/>
        <v>3.9000000000000004</v>
      </c>
      <c r="H126" s="21" t="s">
        <v>21</v>
      </c>
      <c r="I126" s="113" t="s">
        <v>13</v>
      </c>
      <c r="J126" s="26"/>
      <c r="K126" s="10"/>
      <c r="L126" s="159"/>
      <c r="M126" s="22"/>
      <c r="N126" s="22"/>
    </row>
    <row r="127" spans="1:14" ht="57" customHeight="1" hidden="1">
      <c r="A127" s="128" t="s">
        <v>118</v>
      </c>
      <c r="B127" s="20" t="s">
        <v>120</v>
      </c>
      <c r="C127" s="20"/>
      <c r="D127" s="22">
        <v>6.1</v>
      </c>
      <c r="E127" s="22">
        <v>10</v>
      </c>
      <c r="F127" s="24"/>
      <c r="G127" s="22">
        <f t="shared" si="5"/>
        <v>3.9000000000000004</v>
      </c>
      <c r="H127" s="21" t="s">
        <v>21</v>
      </c>
      <c r="I127" s="113" t="s">
        <v>13</v>
      </c>
      <c r="J127" s="37"/>
      <c r="K127" s="10"/>
      <c r="L127" s="159"/>
      <c r="M127" s="22"/>
      <c r="N127" s="22"/>
    </row>
    <row r="128" spans="1:14" ht="39.75" customHeight="1" hidden="1">
      <c r="A128" s="128" t="s">
        <v>119</v>
      </c>
      <c r="B128" s="21" t="s">
        <v>120</v>
      </c>
      <c r="C128" s="21">
        <v>400</v>
      </c>
      <c r="D128" s="22">
        <v>6.1</v>
      </c>
      <c r="E128" s="22">
        <v>10</v>
      </c>
      <c r="F128" s="24"/>
      <c r="G128" s="22">
        <f t="shared" si="5"/>
        <v>3.9000000000000004</v>
      </c>
      <c r="H128" s="21" t="s">
        <v>21</v>
      </c>
      <c r="I128" s="113" t="s">
        <v>13</v>
      </c>
      <c r="J128" s="37"/>
      <c r="K128" s="10"/>
      <c r="L128" s="159"/>
      <c r="M128" s="22"/>
      <c r="N128" s="22"/>
    </row>
    <row r="129" spans="1:14" s="2" customFormat="1" ht="79.5" customHeight="1" hidden="1">
      <c r="A129" s="125" t="s">
        <v>115</v>
      </c>
      <c r="B129" s="30" t="s">
        <v>116</v>
      </c>
      <c r="C129" s="30"/>
      <c r="D129" s="75" t="e">
        <f>D148</f>
        <v>#REF!</v>
      </c>
      <c r="E129" s="75" t="e">
        <f>E148</f>
        <v>#REF!</v>
      </c>
      <c r="F129" s="75" t="e">
        <f>F148</f>
        <v>#REF!</v>
      </c>
      <c r="G129" s="75" t="e">
        <f>G148</f>
        <v>#REF!</v>
      </c>
      <c r="H129" s="30"/>
      <c r="I129" s="112"/>
      <c r="J129" s="76">
        <f>J130+J134+J148+J151+J140+J142+J144+J153+J155+J157+J146+J138</f>
        <v>0</v>
      </c>
      <c r="K129" s="106" t="e">
        <f>K148+#REF!+#REF!</f>
        <v>#REF!</v>
      </c>
      <c r="L129" s="167"/>
      <c r="M129" s="29"/>
      <c r="N129" s="29"/>
    </row>
    <row r="130" spans="1:14" ht="47.25" hidden="1">
      <c r="A130" s="128" t="s">
        <v>124</v>
      </c>
      <c r="B130" s="20" t="s">
        <v>117</v>
      </c>
      <c r="C130" s="21"/>
      <c r="D130" s="74">
        <v>100</v>
      </c>
      <c r="E130" s="22">
        <v>134554.5</v>
      </c>
      <c r="F130" s="24">
        <f>E130/D130</f>
        <v>1345.545</v>
      </c>
      <c r="G130" s="22">
        <f>E130-D130</f>
        <v>134454.5</v>
      </c>
      <c r="H130" s="20" t="s">
        <v>21</v>
      </c>
      <c r="I130" s="114" t="s">
        <v>16</v>
      </c>
      <c r="J130" s="77">
        <f>J131+J132+J133</f>
        <v>0</v>
      </c>
      <c r="K130" s="10"/>
      <c r="L130" s="159"/>
      <c r="M130" s="22"/>
      <c r="N130" s="22"/>
    </row>
    <row r="131" spans="1:14" ht="54.75" customHeight="1" hidden="1">
      <c r="A131" s="128" t="s">
        <v>112</v>
      </c>
      <c r="B131" s="21" t="s">
        <v>117</v>
      </c>
      <c r="C131" s="21">
        <v>100</v>
      </c>
      <c r="D131" s="74">
        <v>100</v>
      </c>
      <c r="E131" s="22">
        <v>134554.5</v>
      </c>
      <c r="F131" s="24">
        <f>E131/D131</f>
        <v>1345.545</v>
      </c>
      <c r="G131" s="22">
        <f>E131-D131</f>
        <v>134454.5</v>
      </c>
      <c r="H131" s="21" t="s">
        <v>21</v>
      </c>
      <c r="I131" s="113" t="s">
        <v>16</v>
      </c>
      <c r="J131" s="26"/>
      <c r="K131" s="10"/>
      <c r="L131" s="159"/>
      <c r="M131" s="22"/>
      <c r="N131" s="22"/>
    </row>
    <row r="132" spans="1:14" ht="47.25" hidden="1">
      <c r="A132" s="128" t="s">
        <v>113</v>
      </c>
      <c r="B132" s="21" t="s">
        <v>117</v>
      </c>
      <c r="C132" s="21">
        <v>200</v>
      </c>
      <c r="D132" s="74">
        <v>9574</v>
      </c>
      <c r="E132" s="22">
        <v>134554.5</v>
      </c>
      <c r="F132" s="24">
        <f>E132/D132</f>
        <v>14.054157092124504</v>
      </c>
      <c r="G132" s="22">
        <f>E132-D132</f>
        <v>124980.5</v>
      </c>
      <c r="H132" s="21" t="s">
        <v>21</v>
      </c>
      <c r="I132" s="113" t="s">
        <v>16</v>
      </c>
      <c r="J132" s="37"/>
      <c r="K132" s="10"/>
      <c r="L132" s="159"/>
      <c r="M132" s="22"/>
      <c r="N132" s="22"/>
    </row>
    <row r="133" spans="1:14" ht="31.5" hidden="1">
      <c r="A133" s="128" t="s">
        <v>114</v>
      </c>
      <c r="B133" s="21" t="s">
        <v>117</v>
      </c>
      <c r="C133" s="21">
        <v>850</v>
      </c>
      <c r="D133" s="74"/>
      <c r="E133" s="22">
        <v>134554.5</v>
      </c>
      <c r="F133" s="24" t="e">
        <f>E133/D133</f>
        <v>#DIV/0!</v>
      </c>
      <c r="G133" s="22">
        <f>E133-D133</f>
        <v>134554.5</v>
      </c>
      <c r="H133" s="21" t="s">
        <v>21</v>
      </c>
      <c r="I133" s="113" t="s">
        <v>16</v>
      </c>
      <c r="J133" s="26"/>
      <c r="K133" s="10"/>
      <c r="L133" s="159"/>
      <c r="M133" s="22"/>
      <c r="N133" s="22"/>
    </row>
    <row r="134" spans="1:14" ht="39.75" customHeight="1" hidden="1">
      <c r="A134" s="128" t="s">
        <v>125</v>
      </c>
      <c r="B134" s="20" t="s">
        <v>126</v>
      </c>
      <c r="C134" s="20"/>
      <c r="D134" s="23" t="e">
        <f>#REF!</f>
        <v>#REF!</v>
      </c>
      <c r="E134" s="23" t="e">
        <f>#REF!</f>
        <v>#REF!</v>
      </c>
      <c r="F134" s="23" t="e">
        <f>#REF!</f>
        <v>#REF!</v>
      </c>
      <c r="G134" s="23" t="e">
        <f>#REF!</f>
        <v>#REF!</v>
      </c>
      <c r="H134" s="20" t="s">
        <v>21</v>
      </c>
      <c r="I134" s="114" t="s">
        <v>16</v>
      </c>
      <c r="J134" s="78">
        <f>J135+J136+J137</f>
        <v>0</v>
      </c>
      <c r="K134" s="102" t="e">
        <f>#REF!</f>
        <v>#REF!</v>
      </c>
      <c r="L134" s="162"/>
      <c r="M134" s="22"/>
      <c r="N134" s="22"/>
    </row>
    <row r="135" spans="1:14" ht="58.5" customHeight="1" hidden="1">
      <c r="A135" s="128" t="s">
        <v>112</v>
      </c>
      <c r="B135" s="21" t="s">
        <v>126</v>
      </c>
      <c r="C135" s="21">
        <v>100</v>
      </c>
      <c r="D135" s="22">
        <v>9293.9</v>
      </c>
      <c r="E135" s="23">
        <v>8943.5</v>
      </c>
      <c r="F135" s="24">
        <f>E135/D135</f>
        <v>0.9622978512787959</v>
      </c>
      <c r="G135" s="22">
        <f>E135-D135</f>
        <v>-350.39999999999964</v>
      </c>
      <c r="H135" s="21" t="s">
        <v>21</v>
      </c>
      <c r="I135" s="113" t="s">
        <v>16</v>
      </c>
      <c r="J135" s="26"/>
      <c r="K135" s="10"/>
      <c r="L135" s="159"/>
      <c r="M135" s="22"/>
      <c r="N135" s="22"/>
    </row>
    <row r="136" spans="1:14" ht="42" customHeight="1" hidden="1">
      <c r="A136" s="128" t="s">
        <v>113</v>
      </c>
      <c r="B136" s="21" t="s">
        <v>126</v>
      </c>
      <c r="C136" s="21">
        <v>200</v>
      </c>
      <c r="D136" s="22">
        <v>1756.8</v>
      </c>
      <c r="E136" s="23">
        <v>8943.5</v>
      </c>
      <c r="F136" s="24">
        <f>E136/D136</f>
        <v>5.090790072859745</v>
      </c>
      <c r="G136" s="22">
        <f>E136-D136</f>
        <v>7186.7</v>
      </c>
      <c r="H136" s="21" t="s">
        <v>21</v>
      </c>
      <c r="I136" s="113" t="s">
        <v>16</v>
      </c>
      <c r="J136" s="26"/>
      <c r="K136" s="10"/>
      <c r="L136" s="159"/>
      <c r="M136" s="22"/>
      <c r="N136" s="22"/>
    </row>
    <row r="137" spans="1:14" ht="29.25" customHeight="1" hidden="1">
      <c r="A137" s="128" t="s">
        <v>114</v>
      </c>
      <c r="B137" s="21" t="s">
        <v>126</v>
      </c>
      <c r="C137" s="21">
        <v>850</v>
      </c>
      <c r="D137" s="22">
        <v>1756.8</v>
      </c>
      <c r="E137" s="23">
        <v>8943.5</v>
      </c>
      <c r="F137" s="24">
        <f>E137/D137</f>
        <v>5.090790072859745</v>
      </c>
      <c r="G137" s="22">
        <f>E137-D137</f>
        <v>7186.7</v>
      </c>
      <c r="H137" s="21" t="s">
        <v>21</v>
      </c>
      <c r="I137" s="113" t="s">
        <v>16</v>
      </c>
      <c r="J137" s="26"/>
      <c r="K137" s="10"/>
      <c r="L137" s="159"/>
      <c r="M137" s="22"/>
      <c r="N137" s="22"/>
    </row>
    <row r="138" spans="1:14" ht="31.5" hidden="1">
      <c r="A138" s="128" t="s">
        <v>132</v>
      </c>
      <c r="B138" s="20" t="s">
        <v>131</v>
      </c>
      <c r="C138" s="21"/>
      <c r="D138" s="27">
        <v>4</v>
      </c>
      <c r="E138" s="23">
        <f>E139</f>
        <v>0.7</v>
      </c>
      <c r="F138" s="24">
        <f>E138/D138</f>
        <v>0.175</v>
      </c>
      <c r="G138" s="22">
        <f>E138-D138</f>
        <v>-3.3</v>
      </c>
      <c r="H138" s="20" t="s">
        <v>21</v>
      </c>
      <c r="I138" s="114" t="s">
        <v>19</v>
      </c>
      <c r="J138" s="25">
        <f>J139</f>
        <v>0</v>
      </c>
      <c r="K138" s="10"/>
      <c r="L138" s="159"/>
      <c r="M138" s="22"/>
      <c r="N138" s="22"/>
    </row>
    <row r="139" spans="1:14" s="2" customFormat="1" ht="54" customHeight="1" hidden="1">
      <c r="A139" s="128" t="s">
        <v>112</v>
      </c>
      <c r="B139" s="21" t="s">
        <v>131</v>
      </c>
      <c r="C139" s="21">
        <v>100</v>
      </c>
      <c r="D139" s="22">
        <v>1.3</v>
      </c>
      <c r="E139" s="23">
        <v>0.7</v>
      </c>
      <c r="F139" s="24">
        <f>E139/D139</f>
        <v>0.5384615384615384</v>
      </c>
      <c r="G139" s="22">
        <f>E139-D139</f>
        <v>-0.6000000000000001</v>
      </c>
      <c r="H139" s="21" t="s">
        <v>21</v>
      </c>
      <c r="I139" s="113" t="s">
        <v>19</v>
      </c>
      <c r="J139" s="26"/>
      <c r="K139" s="12"/>
      <c r="L139" s="163"/>
      <c r="M139" s="29"/>
      <c r="N139" s="29"/>
    </row>
    <row r="140" spans="1:14" s="2" customFormat="1" ht="76.5" customHeight="1" hidden="1">
      <c r="A140" s="128" t="s">
        <v>134</v>
      </c>
      <c r="B140" s="20" t="s">
        <v>133</v>
      </c>
      <c r="C140" s="21"/>
      <c r="D140" s="72" t="e">
        <f>D141+#REF!+#REF!+D148+#REF!</f>
        <v>#REF!</v>
      </c>
      <c r="E140" s="72" t="e">
        <f>E141+#REF!+#REF!</f>
        <v>#REF!</v>
      </c>
      <c r="F140" s="72" t="e">
        <f>F141+#REF!+#REF!</f>
        <v>#REF!</v>
      </c>
      <c r="G140" s="72" t="e">
        <f>G141+#REF!+#REF!</f>
        <v>#REF!</v>
      </c>
      <c r="H140" s="20" t="s">
        <v>21</v>
      </c>
      <c r="I140" s="114" t="s">
        <v>16</v>
      </c>
      <c r="J140" s="73">
        <f>J141</f>
        <v>0</v>
      </c>
      <c r="K140" s="105">
        <v>192242</v>
      </c>
      <c r="L140" s="166"/>
      <c r="M140" s="29"/>
      <c r="N140" s="29"/>
    </row>
    <row r="141" spans="1:14" ht="31.5" hidden="1">
      <c r="A141" s="128" t="s">
        <v>141</v>
      </c>
      <c r="B141" s="21" t="s">
        <v>133</v>
      </c>
      <c r="C141" s="21">
        <v>400</v>
      </c>
      <c r="D141" s="74">
        <v>180187</v>
      </c>
      <c r="E141" s="22">
        <v>134554.5</v>
      </c>
      <c r="F141" s="24">
        <f>E141/D141</f>
        <v>0.746749210542381</v>
      </c>
      <c r="G141" s="22">
        <f>E141-D141</f>
        <v>-45632.5</v>
      </c>
      <c r="H141" s="21" t="s">
        <v>21</v>
      </c>
      <c r="I141" s="113" t="s">
        <v>16</v>
      </c>
      <c r="J141" s="26">
        <v>0</v>
      </c>
      <c r="K141" s="10"/>
      <c r="L141" s="159"/>
      <c r="M141" s="22"/>
      <c r="N141" s="22"/>
    </row>
    <row r="142" spans="1:14" s="2" customFormat="1" ht="75.75" customHeight="1" hidden="1">
      <c r="A142" s="128" t="s">
        <v>135</v>
      </c>
      <c r="B142" s="20" t="s">
        <v>136</v>
      </c>
      <c r="C142" s="21"/>
      <c r="D142" s="72" t="e">
        <f>D143+#REF!+#REF!+D150+#REF!</f>
        <v>#REF!</v>
      </c>
      <c r="E142" s="72" t="e">
        <f>E143+#REF!+#REF!</f>
        <v>#REF!</v>
      </c>
      <c r="F142" s="72" t="e">
        <f>F143+#REF!+#REF!</f>
        <v>#REF!</v>
      </c>
      <c r="G142" s="72" t="e">
        <f>G143+#REF!+#REF!</f>
        <v>#REF!</v>
      </c>
      <c r="H142" s="20" t="s">
        <v>21</v>
      </c>
      <c r="I142" s="114" t="s">
        <v>16</v>
      </c>
      <c r="J142" s="73">
        <f>J143</f>
        <v>0</v>
      </c>
      <c r="K142" s="105">
        <v>192242</v>
      </c>
      <c r="L142" s="166"/>
      <c r="M142" s="29"/>
      <c r="N142" s="29"/>
    </row>
    <row r="143" spans="1:14" ht="31.5" hidden="1">
      <c r="A143" s="128" t="s">
        <v>140</v>
      </c>
      <c r="B143" s="21" t="s">
        <v>136</v>
      </c>
      <c r="C143" s="21">
        <v>400</v>
      </c>
      <c r="D143" s="74">
        <v>180187</v>
      </c>
      <c r="E143" s="22">
        <v>134554.5</v>
      </c>
      <c r="F143" s="24">
        <f>E143/D143</f>
        <v>0.746749210542381</v>
      </c>
      <c r="G143" s="22">
        <f>E143-D143</f>
        <v>-45632.5</v>
      </c>
      <c r="H143" s="21" t="s">
        <v>21</v>
      </c>
      <c r="I143" s="113" t="s">
        <v>16</v>
      </c>
      <c r="J143" s="26">
        <v>0</v>
      </c>
      <c r="K143" s="10"/>
      <c r="L143" s="159"/>
      <c r="M143" s="22"/>
      <c r="N143" s="22"/>
    </row>
    <row r="144" spans="1:14" s="2" customFormat="1" ht="75.75" customHeight="1" hidden="1">
      <c r="A144" s="128" t="s">
        <v>137</v>
      </c>
      <c r="B144" s="20" t="s">
        <v>138</v>
      </c>
      <c r="C144" s="21"/>
      <c r="D144" s="72" t="e">
        <f>D145+#REF!+#REF!+D152+#REF!</f>
        <v>#REF!</v>
      </c>
      <c r="E144" s="72" t="e">
        <f>E145+#REF!+#REF!</f>
        <v>#REF!</v>
      </c>
      <c r="F144" s="72" t="e">
        <f>F145+#REF!+#REF!</f>
        <v>#REF!</v>
      </c>
      <c r="G144" s="72" t="e">
        <f>G145+#REF!+#REF!</f>
        <v>#REF!</v>
      </c>
      <c r="H144" s="20" t="s">
        <v>21</v>
      </c>
      <c r="I144" s="114" t="s">
        <v>16</v>
      </c>
      <c r="J144" s="79">
        <f>J145</f>
        <v>0</v>
      </c>
      <c r="K144" s="105">
        <v>192242</v>
      </c>
      <c r="L144" s="166"/>
      <c r="M144" s="29"/>
      <c r="N144" s="29"/>
    </row>
    <row r="145" spans="1:14" ht="31.5" hidden="1">
      <c r="A145" s="128" t="s">
        <v>139</v>
      </c>
      <c r="B145" s="21" t="s">
        <v>138</v>
      </c>
      <c r="C145" s="21">
        <v>200</v>
      </c>
      <c r="D145" s="74">
        <v>180187</v>
      </c>
      <c r="E145" s="22">
        <v>134554.5</v>
      </c>
      <c r="F145" s="24">
        <f>E145/D145</f>
        <v>0.746749210542381</v>
      </c>
      <c r="G145" s="22">
        <f>E145-D145</f>
        <v>-45632.5</v>
      </c>
      <c r="H145" s="21" t="s">
        <v>21</v>
      </c>
      <c r="I145" s="113" t="s">
        <v>16</v>
      </c>
      <c r="J145" s="37"/>
      <c r="K145" s="10"/>
      <c r="L145" s="159"/>
      <c r="M145" s="22"/>
      <c r="N145" s="22"/>
    </row>
    <row r="146" spans="1:14" s="2" customFormat="1" ht="119.25" customHeight="1" hidden="1">
      <c r="A146" s="135" t="s">
        <v>307</v>
      </c>
      <c r="B146" s="20" t="s">
        <v>146</v>
      </c>
      <c r="C146" s="21"/>
      <c r="D146" s="72" t="e">
        <f>D147+#REF!+#REF!+D156+#REF!</f>
        <v>#REF!</v>
      </c>
      <c r="E146" s="72" t="e">
        <f>E147+#REF!+#REF!</f>
        <v>#REF!</v>
      </c>
      <c r="F146" s="72" t="e">
        <f>F147+#REF!+#REF!</f>
        <v>#REF!</v>
      </c>
      <c r="G146" s="72" t="e">
        <f>G147+#REF!+#REF!</f>
        <v>#REF!</v>
      </c>
      <c r="H146" s="20" t="s">
        <v>21</v>
      </c>
      <c r="I146" s="114" t="s">
        <v>18</v>
      </c>
      <c r="J146" s="73">
        <f>J147</f>
        <v>0</v>
      </c>
      <c r="K146" s="105">
        <v>192242</v>
      </c>
      <c r="L146" s="166"/>
      <c r="M146" s="29"/>
      <c r="N146" s="29"/>
    </row>
    <row r="147" spans="1:14" ht="31.5" hidden="1">
      <c r="A147" s="128" t="s">
        <v>139</v>
      </c>
      <c r="B147" s="21" t="s">
        <v>146</v>
      </c>
      <c r="C147" s="21">
        <v>200</v>
      </c>
      <c r="D147" s="74">
        <v>180187</v>
      </c>
      <c r="E147" s="22">
        <v>134554.5</v>
      </c>
      <c r="F147" s="24">
        <f>E147/D147</f>
        <v>0.746749210542381</v>
      </c>
      <c r="G147" s="22">
        <f>E147-D147</f>
        <v>-45632.5</v>
      </c>
      <c r="H147" s="21" t="s">
        <v>21</v>
      </c>
      <c r="I147" s="113" t="s">
        <v>18</v>
      </c>
      <c r="J147" s="26"/>
      <c r="K147" s="10"/>
      <c r="L147" s="159"/>
      <c r="M147" s="22"/>
      <c r="N147" s="22"/>
    </row>
    <row r="148" spans="1:14" s="2" customFormat="1" ht="189.75" hidden="1">
      <c r="A148" s="128" t="s">
        <v>128</v>
      </c>
      <c r="B148" s="20" t="s">
        <v>127</v>
      </c>
      <c r="C148" s="21"/>
      <c r="D148" s="72" t="e">
        <f>D149+#REF!+#REF!+D150+#REF!</f>
        <v>#REF!</v>
      </c>
      <c r="E148" s="72" t="e">
        <f>E149+#REF!+#REF!</f>
        <v>#REF!</v>
      </c>
      <c r="F148" s="72" t="e">
        <f>F149+#REF!+#REF!</f>
        <v>#REF!</v>
      </c>
      <c r="G148" s="72" t="e">
        <f>G149+#REF!+#REF!</f>
        <v>#REF!</v>
      </c>
      <c r="H148" s="21" t="s">
        <v>21</v>
      </c>
      <c r="I148" s="113" t="s">
        <v>16</v>
      </c>
      <c r="J148" s="73">
        <f>J149+J150</f>
        <v>0</v>
      </c>
      <c r="K148" s="105">
        <v>192242</v>
      </c>
      <c r="L148" s="166"/>
      <c r="M148" s="29"/>
      <c r="N148" s="29"/>
    </row>
    <row r="149" spans="1:14" ht="78.75" hidden="1">
      <c r="A149" s="128" t="s">
        <v>110</v>
      </c>
      <c r="B149" s="21" t="s">
        <v>127</v>
      </c>
      <c r="C149" s="21">
        <v>100</v>
      </c>
      <c r="D149" s="74">
        <v>180187</v>
      </c>
      <c r="E149" s="22">
        <v>134554.5</v>
      </c>
      <c r="F149" s="24">
        <f>E149/D149</f>
        <v>0.746749210542381</v>
      </c>
      <c r="G149" s="22">
        <f>E149-D149</f>
        <v>-45632.5</v>
      </c>
      <c r="H149" s="21" t="s">
        <v>21</v>
      </c>
      <c r="I149" s="113" t="s">
        <v>16</v>
      </c>
      <c r="J149" s="37"/>
      <c r="K149" s="10"/>
      <c r="L149" s="159"/>
      <c r="M149" s="22"/>
      <c r="N149" s="22"/>
    </row>
    <row r="150" spans="1:14" ht="47.25" hidden="1">
      <c r="A150" s="128" t="s">
        <v>111</v>
      </c>
      <c r="B150" s="21" t="s">
        <v>127</v>
      </c>
      <c r="C150" s="21">
        <v>200</v>
      </c>
      <c r="D150" s="74">
        <v>3771</v>
      </c>
      <c r="E150" s="22">
        <v>134554.5</v>
      </c>
      <c r="F150" s="24">
        <f>E150/D150</f>
        <v>35.68138424821002</v>
      </c>
      <c r="G150" s="22">
        <f>E150-D150</f>
        <v>130783.5</v>
      </c>
      <c r="H150" s="21" t="s">
        <v>21</v>
      </c>
      <c r="I150" s="113" t="s">
        <v>16</v>
      </c>
      <c r="J150" s="37"/>
      <c r="K150" s="10"/>
      <c r="L150" s="159"/>
      <c r="M150" s="22"/>
      <c r="N150" s="22"/>
    </row>
    <row r="151" spans="1:14" ht="78" customHeight="1" hidden="1">
      <c r="A151" s="128" t="s">
        <v>129</v>
      </c>
      <c r="B151" s="20" t="s">
        <v>130</v>
      </c>
      <c r="C151" s="20"/>
      <c r="D151" s="29">
        <v>2219</v>
      </c>
      <c r="E151" s="23">
        <v>8943.5</v>
      </c>
      <c r="F151" s="24">
        <f>E151/D151</f>
        <v>4.030419107706174</v>
      </c>
      <c r="G151" s="22">
        <f>E151-D151</f>
        <v>6724.5</v>
      </c>
      <c r="H151" s="20" t="s">
        <v>21</v>
      </c>
      <c r="I151" s="114" t="s">
        <v>16</v>
      </c>
      <c r="J151" s="25">
        <f>J152</f>
        <v>0</v>
      </c>
      <c r="K151" s="10"/>
      <c r="L151" s="159"/>
      <c r="M151" s="22"/>
      <c r="N151" s="22"/>
    </row>
    <row r="152" spans="1:14" ht="43.5" customHeight="1" hidden="1">
      <c r="A152" s="128" t="s">
        <v>111</v>
      </c>
      <c r="B152" s="21" t="s">
        <v>130</v>
      </c>
      <c r="C152" s="21">
        <v>200</v>
      </c>
      <c r="D152" s="29">
        <v>2219</v>
      </c>
      <c r="E152" s="23">
        <v>8943.5</v>
      </c>
      <c r="F152" s="24">
        <f>E152/D152</f>
        <v>4.030419107706174</v>
      </c>
      <c r="G152" s="22">
        <f>E152-D152</f>
        <v>6724.5</v>
      </c>
      <c r="H152" s="21" t="s">
        <v>21</v>
      </c>
      <c r="I152" s="113" t="s">
        <v>16</v>
      </c>
      <c r="J152" s="26"/>
      <c r="K152" s="10"/>
      <c r="L152" s="159"/>
      <c r="M152" s="22"/>
      <c r="N152" s="22"/>
    </row>
    <row r="153" spans="1:14" ht="39.75" customHeight="1" hidden="1">
      <c r="A153" s="128" t="s">
        <v>176</v>
      </c>
      <c r="B153" s="20" t="s">
        <v>178</v>
      </c>
      <c r="C153" s="20"/>
      <c r="D153" s="23">
        <f>D154+D156+D155</f>
        <v>21210.2</v>
      </c>
      <c r="E153" s="23">
        <f>E154+E156+E155</f>
        <v>26830.5</v>
      </c>
      <c r="F153" s="23">
        <f>F154+F156+F155</f>
        <v>7454.9269104623445</v>
      </c>
      <c r="G153" s="23">
        <f>G154+G156+G155</f>
        <v>5620.299999999999</v>
      </c>
      <c r="H153" s="20" t="s">
        <v>21</v>
      </c>
      <c r="I153" s="114" t="s">
        <v>16</v>
      </c>
      <c r="J153" s="78">
        <f>J154</f>
        <v>0</v>
      </c>
      <c r="K153" s="102">
        <f>K154+K156+K155</f>
        <v>0</v>
      </c>
      <c r="L153" s="162"/>
      <c r="M153" s="22"/>
      <c r="N153" s="22"/>
    </row>
    <row r="154" spans="1:14" ht="40.5" customHeight="1" hidden="1">
      <c r="A154" s="128" t="s">
        <v>177</v>
      </c>
      <c r="B154" s="21" t="s">
        <v>178</v>
      </c>
      <c r="C154" s="21">
        <v>200</v>
      </c>
      <c r="D154" s="27">
        <v>1.2</v>
      </c>
      <c r="E154" s="23">
        <f>E155</f>
        <v>8943.5</v>
      </c>
      <c r="F154" s="24">
        <f>E154/D154</f>
        <v>7452.916666666667</v>
      </c>
      <c r="G154" s="22">
        <f>E154-D154</f>
        <v>8942.3</v>
      </c>
      <c r="H154" s="21" t="s">
        <v>21</v>
      </c>
      <c r="I154" s="113" t="s">
        <v>16</v>
      </c>
      <c r="J154" s="26"/>
      <c r="K154" s="10"/>
      <c r="L154" s="159"/>
      <c r="M154" s="22"/>
      <c r="N154" s="22"/>
    </row>
    <row r="155" spans="1:14" ht="39" customHeight="1" hidden="1">
      <c r="A155" s="128" t="s">
        <v>179</v>
      </c>
      <c r="B155" s="20" t="s">
        <v>180</v>
      </c>
      <c r="C155" s="21"/>
      <c r="D155" s="22">
        <v>6350.4</v>
      </c>
      <c r="E155" s="23">
        <v>8943.5</v>
      </c>
      <c r="F155" s="24">
        <f>E155/D155</f>
        <v>1.4083364827412448</v>
      </c>
      <c r="G155" s="22">
        <f>E155-D155</f>
        <v>2593.1000000000004</v>
      </c>
      <c r="H155" s="20" t="s">
        <v>21</v>
      </c>
      <c r="I155" s="114" t="s">
        <v>16</v>
      </c>
      <c r="J155" s="26">
        <f>J156</f>
        <v>0</v>
      </c>
      <c r="K155" s="10"/>
      <c r="L155" s="159"/>
      <c r="M155" s="22"/>
      <c r="N155" s="22"/>
    </row>
    <row r="156" spans="1:14" ht="36.75" customHeight="1" hidden="1">
      <c r="A156" s="128" t="s">
        <v>181</v>
      </c>
      <c r="B156" s="21" t="s">
        <v>180</v>
      </c>
      <c r="C156" s="21">
        <v>200</v>
      </c>
      <c r="D156" s="22">
        <v>14858.6</v>
      </c>
      <c r="E156" s="23">
        <v>8943.5</v>
      </c>
      <c r="F156" s="24">
        <f>E156/D156</f>
        <v>0.6019073129366158</v>
      </c>
      <c r="G156" s="22">
        <f>E156-D156</f>
        <v>-5915.1</v>
      </c>
      <c r="H156" s="21" t="s">
        <v>21</v>
      </c>
      <c r="I156" s="113" t="s">
        <v>16</v>
      </c>
      <c r="J156" s="26"/>
      <c r="K156" s="10"/>
      <c r="L156" s="159"/>
      <c r="M156" s="22"/>
      <c r="N156" s="22"/>
    </row>
    <row r="157" spans="1:14" ht="36.75" customHeight="1" hidden="1">
      <c r="A157" s="128" t="s">
        <v>182</v>
      </c>
      <c r="B157" s="20" t="s">
        <v>184</v>
      </c>
      <c r="C157" s="21"/>
      <c r="D157" s="22">
        <v>6350.4</v>
      </c>
      <c r="E157" s="23">
        <v>8943.5</v>
      </c>
      <c r="F157" s="24">
        <f>E157/D157</f>
        <v>1.4083364827412448</v>
      </c>
      <c r="G157" s="22">
        <f>E157-D157</f>
        <v>2593.1000000000004</v>
      </c>
      <c r="H157" s="20" t="s">
        <v>21</v>
      </c>
      <c r="I157" s="114" t="s">
        <v>16</v>
      </c>
      <c r="J157" s="26">
        <f>J158</f>
        <v>0</v>
      </c>
      <c r="K157" s="10"/>
      <c r="L157" s="159"/>
      <c r="M157" s="22"/>
      <c r="N157" s="22"/>
    </row>
    <row r="158" spans="1:14" ht="36.75" customHeight="1" hidden="1">
      <c r="A158" s="128" t="s">
        <v>183</v>
      </c>
      <c r="B158" s="21" t="s">
        <v>184</v>
      </c>
      <c r="C158" s="21">
        <v>200</v>
      </c>
      <c r="D158" s="22">
        <v>14858.6</v>
      </c>
      <c r="E158" s="23">
        <v>8943.5</v>
      </c>
      <c r="F158" s="24">
        <f>E158/D158</f>
        <v>0.6019073129366158</v>
      </c>
      <c r="G158" s="22">
        <f>E158-D158</f>
        <v>-5915.1</v>
      </c>
      <c r="H158" s="21" t="s">
        <v>21</v>
      </c>
      <c r="I158" s="113" t="s">
        <v>16</v>
      </c>
      <c r="J158" s="26"/>
      <c r="K158" s="10"/>
      <c r="L158" s="159"/>
      <c r="M158" s="22"/>
      <c r="N158" s="22"/>
    </row>
    <row r="159" spans="1:14" ht="75.75" customHeight="1" hidden="1">
      <c r="A159" s="125" t="s">
        <v>145</v>
      </c>
      <c r="B159" s="30" t="s">
        <v>143</v>
      </c>
      <c r="C159" s="30"/>
      <c r="D159" s="32" t="e">
        <f>#REF!</f>
        <v>#REF!</v>
      </c>
      <c r="E159" s="32" t="e">
        <f>#REF!</f>
        <v>#REF!</v>
      </c>
      <c r="F159" s="32" t="e">
        <f>#REF!</f>
        <v>#REF!</v>
      </c>
      <c r="G159" s="32" t="e">
        <f>#REF!</f>
        <v>#REF!</v>
      </c>
      <c r="H159" s="30" t="s">
        <v>21</v>
      </c>
      <c r="I159" s="112" t="s">
        <v>18</v>
      </c>
      <c r="J159" s="59">
        <f>J162+J160</f>
        <v>0</v>
      </c>
      <c r="K159" s="102" t="e">
        <f>#REF!</f>
        <v>#REF!</v>
      </c>
      <c r="L159" s="162"/>
      <c r="M159" s="22"/>
      <c r="N159" s="22"/>
    </row>
    <row r="160" spans="1:14" ht="75" customHeight="1" hidden="1">
      <c r="A160" s="128" t="s">
        <v>150</v>
      </c>
      <c r="B160" s="20" t="s">
        <v>144</v>
      </c>
      <c r="C160" s="21"/>
      <c r="D160" s="22">
        <v>2648.1</v>
      </c>
      <c r="E160" s="27">
        <v>2492.5</v>
      </c>
      <c r="F160" s="24">
        <f>E160/D160</f>
        <v>0.9412408896944979</v>
      </c>
      <c r="G160" s="22">
        <f aca="true" t="shared" si="6" ref="G160:G165">E160-D160</f>
        <v>-155.5999999999999</v>
      </c>
      <c r="H160" s="20" t="s">
        <v>21</v>
      </c>
      <c r="I160" s="114" t="s">
        <v>18</v>
      </c>
      <c r="J160" s="25">
        <f>J161</f>
        <v>0</v>
      </c>
      <c r="K160" s="10"/>
      <c r="L160" s="159"/>
      <c r="M160" s="22"/>
      <c r="N160" s="22"/>
    </row>
    <row r="161" spans="1:14" ht="36.75" customHeight="1" hidden="1">
      <c r="A161" s="128" t="s">
        <v>113</v>
      </c>
      <c r="B161" s="21" t="s">
        <v>144</v>
      </c>
      <c r="C161" s="21">
        <v>200</v>
      </c>
      <c r="D161" s="22">
        <v>411</v>
      </c>
      <c r="E161" s="27">
        <v>2492.5</v>
      </c>
      <c r="F161" s="24">
        <f>E161/D161</f>
        <v>6.064476885644769</v>
      </c>
      <c r="G161" s="22">
        <f t="shared" si="6"/>
        <v>2081.5</v>
      </c>
      <c r="H161" s="21" t="s">
        <v>21</v>
      </c>
      <c r="I161" s="113" t="s">
        <v>18</v>
      </c>
      <c r="J161" s="26"/>
      <c r="K161" s="10"/>
      <c r="L161" s="159"/>
      <c r="M161" s="22"/>
      <c r="N161" s="22"/>
    </row>
    <row r="162" spans="1:14" ht="54.75" customHeight="1" hidden="1">
      <c r="A162" s="128" t="s">
        <v>149</v>
      </c>
      <c r="B162" s="20" t="s">
        <v>148</v>
      </c>
      <c r="C162" s="21"/>
      <c r="D162" s="22">
        <v>2648.1</v>
      </c>
      <c r="E162" s="27">
        <v>2492.5</v>
      </c>
      <c r="F162" s="24">
        <f>E162/D162</f>
        <v>0.9412408896944979</v>
      </c>
      <c r="G162" s="22">
        <f t="shared" si="6"/>
        <v>-155.5999999999999</v>
      </c>
      <c r="H162" s="20" t="s">
        <v>21</v>
      </c>
      <c r="I162" s="114" t="s">
        <v>18</v>
      </c>
      <c r="J162" s="26"/>
      <c r="K162" s="10"/>
      <c r="L162" s="159"/>
      <c r="M162" s="22"/>
      <c r="N162" s="22"/>
    </row>
    <row r="163" spans="1:14" ht="36.75" customHeight="1" hidden="1">
      <c r="A163" s="128" t="s">
        <v>113</v>
      </c>
      <c r="B163" s="21" t="s">
        <v>148</v>
      </c>
      <c r="C163" s="21">
        <v>200</v>
      </c>
      <c r="D163" s="22">
        <v>411</v>
      </c>
      <c r="E163" s="27">
        <v>2492.5</v>
      </c>
      <c r="F163" s="24">
        <f>E163/D163</f>
        <v>6.064476885644769</v>
      </c>
      <c r="G163" s="22">
        <f t="shared" si="6"/>
        <v>2081.5</v>
      </c>
      <c r="H163" s="21" t="s">
        <v>21</v>
      </c>
      <c r="I163" s="113" t="s">
        <v>18</v>
      </c>
      <c r="J163" s="26"/>
      <c r="K163" s="10"/>
      <c r="L163" s="159"/>
      <c r="M163" s="22"/>
      <c r="N163" s="22"/>
    </row>
    <row r="164" spans="1:14" ht="75.75" customHeight="1" hidden="1">
      <c r="A164" s="125" t="s">
        <v>152</v>
      </c>
      <c r="B164" s="30" t="s">
        <v>151</v>
      </c>
      <c r="C164" s="56"/>
      <c r="D164" s="80">
        <v>100</v>
      </c>
      <c r="E164" s="31">
        <v>0</v>
      </c>
      <c r="F164" s="58"/>
      <c r="G164" s="80">
        <f t="shared" si="6"/>
        <v>-100</v>
      </c>
      <c r="H164" s="30"/>
      <c r="I164" s="112"/>
      <c r="J164" s="81">
        <f>J165+J166+J169+J172</f>
        <v>0</v>
      </c>
      <c r="K164" s="10"/>
      <c r="L164" s="159"/>
      <c r="M164" s="22"/>
      <c r="N164" s="22"/>
    </row>
    <row r="165" spans="1:14" ht="40.5" customHeight="1" hidden="1">
      <c r="A165" s="128" t="s">
        <v>153</v>
      </c>
      <c r="B165" s="21" t="s">
        <v>104</v>
      </c>
      <c r="C165" s="21">
        <v>100</v>
      </c>
      <c r="D165" s="22">
        <v>100</v>
      </c>
      <c r="E165" s="29">
        <v>0</v>
      </c>
      <c r="F165" s="24"/>
      <c r="G165" s="22">
        <f t="shared" si="6"/>
        <v>-100</v>
      </c>
      <c r="H165" s="21" t="s">
        <v>15</v>
      </c>
      <c r="I165" s="113" t="s">
        <v>13</v>
      </c>
      <c r="J165" s="26"/>
      <c r="K165" s="10"/>
      <c r="L165" s="159"/>
      <c r="M165" s="22"/>
      <c r="N165" s="22"/>
    </row>
    <row r="166" spans="1:14" ht="22.5" customHeight="1" hidden="1">
      <c r="A166" s="128" t="s">
        <v>155</v>
      </c>
      <c r="B166" s="20" t="s">
        <v>154</v>
      </c>
      <c r="C166" s="20"/>
      <c r="D166" s="23"/>
      <c r="E166" s="23" t="e">
        <f>#REF!+E167</f>
        <v>#REF!</v>
      </c>
      <c r="F166" s="23" t="e">
        <f>#REF!+F167</f>
        <v>#REF!</v>
      </c>
      <c r="G166" s="23" t="e">
        <f>#REF!+G167</f>
        <v>#REF!</v>
      </c>
      <c r="H166" s="20" t="s">
        <v>21</v>
      </c>
      <c r="I166" s="114" t="s">
        <v>21</v>
      </c>
      <c r="J166" s="78">
        <f>J167+J168</f>
        <v>0</v>
      </c>
      <c r="K166" s="10"/>
      <c r="L166" s="159"/>
      <c r="M166" s="22"/>
      <c r="N166" s="22"/>
    </row>
    <row r="167" spans="1:14" ht="57.75" customHeight="1" hidden="1">
      <c r="A167" s="128" t="s">
        <v>112</v>
      </c>
      <c r="B167" s="21" t="s">
        <v>154</v>
      </c>
      <c r="C167" s="21">
        <v>100</v>
      </c>
      <c r="D167" s="22">
        <v>234.6</v>
      </c>
      <c r="E167" s="22">
        <v>425.4</v>
      </c>
      <c r="F167" s="24">
        <f>E167/D167</f>
        <v>1.813299232736573</v>
      </c>
      <c r="G167" s="22">
        <f>E167-D167</f>
        <v>190.79999999999998</v>
      </c>
      <c r="H167" s="21" t="s">
        <v>21</v>
      </c>
      <c r="I167" s="113" t="s">
        <v>21</v>
      </c>
      <c r="J167" s="26"/>
      <c r="K167" s="10"/>
      <c r="L167" s="159"/>
      <c r="M167" s="22"/>
      <c r="N167" s="22"/>
    </row>
    <row r="168" spans="1:14" ht="39" customHeight="1" hidden="1">
      <c r="A168" s="128" t="s">
        <v>113</v>
      </c>
      <c r="B168" s="21" t="s">
        <v>154</v>
      </c>
      <c r="C168" s="21">
        <v>200</v>
      </c>
      <c r="D168" s="22">
        <v>682.6</v>
      </c>
      <c r="E168" s="22">
        <v>425.4</v>
      </c>
      <c r="F168" s="24">
        <f>E168/D168</f>
        <v>0.6232053911514795</v>
      </c>
      <c r="G168" s="22">
        <f>E168-D168</f>
        <v>-257.20000000000005</v>
      </c>
      <c r="H168" s="21" t="s">
        <v>21</v>
      </c>
      <c r="I168" s="113" t="s">
        <v>21</v>
      </c>
      <c r="J168" s="26"/>
      <c r="K168" s="10"/>
      <c r="L168" s="159"/>
      <c r="M168" s="22"/>
      <c r="N168" s="22"/>
    </row>
    <row r="169" spans="1:14" ht="39.75" customHeight="1" hidden="1">
      <c r="A169" s="128" t="s">
        <v>161</v>
      </c>
      <c r="B169" s="20" t="s">
        <v>158</v>
      </c>
      <c r="C169" s="20"/>
      <c r="D169" s="23">
        <f>D171</f>
        <v>615.9</v>
      </c>
      <c r="E169" s="23">
        <f>E171</f>
        <v>0</v>
      </c>
      <c r="F169" s="23">
        <f>F171</f>
        <v>0</v>
      </c>
      <c r="G169" s="23">
        <f>G171</f>
        <v>0</v>
      </c>
      <c r="H169" s="20" t="s">
        <v>21</v>
      </c>
      <c r="I169" s="114" t="s">
        <v>21</v>
      </c>
      <c r="J169" s="78">
        <f>J170+J171</f>
        <v>0</v>
      </c>
      <c r="K169" s="102">
        <f>K170+K171</f>
        <v>0</v>
      </c>
      <c r="L169" s="162"/>
      <c r="M169" s="22"/>
      <c r="N169" s="22"/>
    </row>
    <row r="170" spans="1:14" s="2" customFormat="1" ht="37.5" customHeight="1" hidden="1">
      <c r="A170" s="128" t="s">
        <v>159</v>
      </c>
      <c r="B170" s="21" t="s">
        <v>158</v>
      </c>
      <c r="C170" s="21">
        <v>100</v>
      </c>
      <c r="D170" s="27"/>
      <c r="E170" s="22">
        <f>E171</f>
        <v>0</v>
      </c>
      <c r="F170" s="24" t="e">
        <f>E170/D170</f>
        <v>#DIV/0!</v>
      </c>
      <c r="G170" s="22">
        <f>E170-D170</f>
        <v>0</v>
      </c>
      <c r="H170" s="21" t="s">
        <v>21</v>
      </c>
      <c r="I170" s="113" t="s">
        <v>21</v>
      </c>
      <c r="J170" s="25"/>
      <c r="K170" s="12"/>
      <c r="L170" s="159"/>
      <c r="M170" s="29"/>
      <c r="N170" s="29"/>
    </row>
    <row r="171" spans="1:14" ht="45" customHeight="1" hidden="1">
      <c r="A171" s="128" t="s">
        <v>160</v>
      </c>
      <c r="B171" s="21" t="s">
        <v>158</v>
      </c>
      <c r="C171" s="21">
        <v>200</v>
      </c>
      <c r="D171" s="22">
        <v>615.9</v>
      </c>
      <c r="E171" s="23"/>
      <c r="F171" s="24"/>
      <c r="G171" s="22"/>
      <c r="H171" s="21" t="s">
        <v>21</v>
      </c>
      <c r="I171" s="113" t="s">
        <v>21</v>
      </c>
      <c r="J171" s="26"/>
      <c r="K171" s="10"/>
      <c r="L171" s="159"/>
      <c r="M171" s="22"/>
      <c r="N171" s="22"/>
    </row>
    <row r="172" spans="1:14" ht="40.5" customHeight="1" hidden="1">
      <c r="A172" s="128" t="s">
        <v>156</v>
      </c>
      <c r="B172" s="20" t="s">
        <v>157</v>
      </c>
      <c r="C172" s="20"/>
      <c r="D172" s="23"/>
      <c r="E172" s="23" t="e">
        <f>#REF!+#REF!</f>
        <v>#REF!</v>
      </c>
      <c r="F172" s="23" t="e">
        <f>#REF!+#REF!</f>
        <v>#REF!</v>
      </c>
      <c r="G172" s="23" t="e">
        <f>#REF!+#REF!</f>
        <v>#REF!</v>
      </c>
      <c r="H172" s="20" t="s">
        <v>21</v>
      </c>
      <c r="I172" s="114" t="s">
        <v>21</v>
      </c>
      <c r="J172" s="78">
        <f>J173</f>
        <v>0</v>
      </c>
      <c r="K172" s="10"/>
      <c r="L172" s="159"/>
      <c r="M172" s="22"/>
      <c r="N172" s="22"/>
    </row>
    <row r="173" spans="1:14" ht="40.5" customHeight="1" hidden="1">
      <c r="A173" s="128" t="s">
        <v>113</v>
      </c>
      <c r="B173" s="21" t="s">
        <v>157</v>
      </c>
      <c r="C173" s="21">
        <v>200</v>
      </c>
      <c r="D173" s="23"/>
      <c r="E173" s="23" t="e">
        <f>#REF!+#REF!</f>
        <v>#REF!</v>
      </c>
      <c r="F173" s="23" t="e">
        <f>#REF!+#REF!</f>
        <v>#REF!</v>
      </c>
      <c r="G173" s="23" t="e">
        <f>#REF!+#REF!</f>
        <v>#REF!</v>
      </c>
      <c r="H173" s="21" t="s">
        <v>21</v>
      </c>
      <c r="I173" s="113" t="s">
        <v>21</v>
      </c>
      <c r="J173" s="36"/>
      <c r="K173" s="10"/>
      <c r="L173" s="159"/>
      <c r="M173" s="22"/>
      <c r="N173" s="22"/>
    </row>
    <row r="174" spans="1:14" ht="55.5" customHeight="1" hidden="1">
      <c r="A174" s="134" t="s">
        <v>101</v>
      </c>
      <c r="B174" s="51" t="s">
        <v>232</v>
      </c>
      <c r="C174" s="51"/>
      <c r="D174" s="53">
        <f>D176</f>
        <v>14</v>
      </c>
      <c r="E174" s="53">
        <f>E176</f>
        <v>0.2</v>
      </c>
      <c r="F174" s="53">
        <f>F176</f>
        <v>0.014285714285714287</v>
      </c>
      <c r="G174" s="53">
        <f>G176</f>
        <v>-13.8</v>
      </c>
      <c r="H174" s="51"/>
      <c r="I174" s="120"/>
      <c r="J174" s="69">
        <f>J176</f>
        <v>0</v>
      </c>
      <c r="K174" s="102">
        <f>K176</f>
        <v>0</v>
      </c>
      <c r="L174" s="162"/>
      <c r="M174" s="22"/>
      <c r="N174" s="22"/>
    </row>
    <row r="175" spans="1:14" s="2" customFormat="1" ht="55.5" customHeight="1" hidden="1">
      <c r="A175" s="128" t="s">
        <v>164</v>
      </c>
      <c r="B175" s="21" t="s">
        <v>100</v>
      </c>
      <c r="C175" s="21"/>
      <c r="D175" s="27"/>
      <c r="E175" s="22">
        <f>E176</f>
        <v>0.2</v>
      </c>
      <c r="F175" s="24" t="e">
        <f>E175/D175</f>
        <v>#DIV/0!</v>
      </c>
      <c r="G175" s="22">
        <f>E175-D175</f>
        <v>0.2</v>
      </c>
      <c r="H175" s="21" t="s">
        <v>15</v>
      </c>
      <c r="I175" s="113">
        <v>12</v>
      </c>
      <c r="J175" s="77">
        <f>J176</f>
        <v>0</v>
      </c>
      <c r="K175" s="12"/>
      <c r="L175" s="163"/>
      <c r="M175" s="29"/>
      <c r="N175" s="29"/>
    </row>
    <row r="176" spans="1:14" ht="38.25" customHeight="1" hidden="1">
      <c r="A176" s="128" t="s">
        <v>113</v>
      </c>
      <c r="B176" s="21" t="s">
        <v>100</v>
      </c>
      <c r="C176" s="21">
        <v>800</v>
      </c>
      <c r="D176" s="22">
        <v>14</v>
      </c>
      <c r="E176" s="23">
        <v>0.2</v>
      </c>
      <c r="F176" s="24">
        <f>E176/D176</f>
        <v>0.014285714285714287</v>
      </c>
      <c r="G176" s="22">
        <f>E176-D176</f>
        <v>-13.8</v>
      </c>
      <c r="H176" s="21" t="s">
        <v>15</v>
      </c>
      <c r="I176" s="113">
        <v>12</v>
      </c>
      <c r="J176" s="37"/>
      <c r="K176" s="10"/>
      <c r="L176" s="159"/>
      <c r="M176" s="22"/>
      <c r="N176" s="22"/>
    </row>
    <row r="177" spans="1:14" ht="59.25" customHeight="1" hidden="1">
      <c r="A177" s="134" t="s">
        <v>92</v>
      </c>
      <c r="B177" s="51" t="s">
        <v>233</v>
      </c>
      <c r="C177" s="51"/>
      <c r="D177" s="52"/>
      <c r="E177" s="53"/>
      <c r="F177" s="54"/>
      <c r="G177" s="52"/>
      <c r="H177" s="51"/>
      <c r="I177" s="120"/>
      <c r="J177" s="55">
        <f>J178</f>
        <v>0</v>
      </c>
      <c r="K177" s="10">
        <v>0</v>
      </c>
      <c r="L177" s="159"/>
      <c r="M177" s="22"/>
      <c r="N177" s="22"/>
    </row>
    <row r="178" spans="1:14" ht="59.25" customHeight="1" hidden="1">
      <c r="A178" s="128" t="s">
        <v>92</v>
      </c>
      <c r="B178" s="21" t="s">
        <v>93</v>
      </c>
      <c r="C178" s="21">
        <v>200</v>
      </c>
      <c r="D178" s="22"/>
      <c r="E178" s="27">
        <v>173</v>
      </c>
      <c r="F178" s="24"/>
      <c r="G178" s="22">
        <f>E178-D178</f>
        <v>173</v>
      </c>
      <c r="H178" s="21" t="s">
        <v>14</v>
      </c>
      <c r="I178" s="113">
        <v>14</v>
      </c>
      <c r="J178" s="26"/>
      <c r="K178" s="10">
        <v>0</v>
      </c>
      <c r="L178" s="159"/>
      <c r="M178" s="22"/>
      <c r="N178" s="22"/>
    </row>
    <row r="179" spans="1:14" ht="55.5" customHeight="1" hidden="1">
      <c r="A179" s="134" t="s">
        <v>86</v>
      </c>
      <c r="B179" s="51" t="s">
        <v>234</v>
      </c>
      <c r="C179" s="51"/>
      <c r="D179" s="53"/>
      <c r="E179" s="53"/>
      <c r="F179" s="54"/>
      <c r="G179" s="52"/>
      <c r="H179" s="51"/>
      <c r="I179" s="120"/>
      <c r="J179" s="55">
        <f>J180</f>
        <v>0</v>
      </c>
      <c r="K179" s="10"/>
      <c r="L179" s="159"/>
      <c r="M179" s="22"/>
      <c r="N179" s="22"/>
    </row>
    <row r="180" spans="1:14" ht="55.5" customHeight="1" hidden="1">
      <c r="A180" s="128" t="s">
        <v>86</v>
      </c>
      <c r="B180" s="21" t="s">
        <v>85</v>
      </c>
      <c r="C180" s="21">
        <v>200</v>
      </c>
      <c r="D180" s="27"/>
      <c r="E180" s="27" t="e">
        <f>#REF!</f>
        <v>#REF!</v>
      </c>
      <c r="F180" s="24" t="e">
        <f>E180/D180</f>
        <v>#REF!</v>
      </c>
      <c r="G180" s="22" t="e">
        <f>E180-D180</f>
        <v>#REF!</v>
      </c>
      <c r="H180" s="21">
        <v>11</v>
      </c>
      <c r="I180" s="113" t="s">
        <v>13</v>
      </c>
      <c r="J180" s="26"/>
      <c r="K180" s="10"/>
      <c r="L180" s="159"/>
      <c r="M180" s="22"/>
      <c r="N180" s="22"/>
    </row>
    <row r="181" spans="1:14" ht="32.25" customHeight="1" hidden="1">
      <c r="A181" s="137" t="s">
        <v>243</v>
      </c>
      <c r="B181" s="82" t="s">
        <v>242</v>
      </c>
      <c r="C181" s="82"/>
      <c r="D181" s="83"/>
      <c r="E181" s="83"/>
      <c r="F181" s="84"/>
      <c r="G181" s="109"/>
      <c r="H181" s="82"/>
      <c r="I181" s="111"/>
      <c r="J181" s="85">
        <f>J182</f>
        <v>0</v>
      </c>
      <c r="K181" s="10"/>
      <c r="L181" s="159"/>
      <c r="M181" s="22"/>
      <c r="N181" s="22"/>
    </row>
    <row r="182" spans="1:14" ht="168.75" customHeight="1" hidden="1">
      <c r="A182" s="138" t="s">
        <v>244</v>
      </c>
      <c r="B182" s="21" t="s">
        <v>241</v>
      </c>
      <c r="C182" s="21"/>
      <c r="D182" s="27"/>
      <c r="E182" s="23"/>
      <c r="F182" s="24"/>
      <c r="G182" s="22"/>
      <c r="H182" s="21"/>
      <c r="I182" s="113"/>
      <c r="J182" s="26"/>
      <c r="K182" s="10"/>
      <c r="L182" s="159"/>
      <c r="M182" s="22"/>
      <c r="N182" s="22"/>
    </row>
    <row r="183" spans="1:14" ht="99" customHeight="1" hidden="1">
      <c r="A183" s="138" t="s">
        <v>28</v>
      </c>
      <c r="B183" s="21" t="s">
        <v>83</v>
      </c>
      <c r="C183" s="21">
        <v>300</v>
      </c>
      <c r="D183" s="27">
        <v>2921.4</v>
      </c>
      <c r="E183" s="23">
        <v>19240.2</v>
      </c>
      <c r="F183" s="24">
        <f>E183/D183</f>
        <v>6.585951940850277</v>
      </c>
      <c r="G183" s="22">
        <f>E183-D183</f>
        <v>16318.800000000001</v>
      </c>
      <c r="H183" s="21">
        <v>10</v>
      </c>
      <c r="I183" s="113" t="s">
        <v>14</v>
      </c>
      <c r="J183" s="26"/>
      <c r="K183" s="10"/>
      <c r="L183" s="159"/>
      <c r="M183" s="22"/>
      <c r="N183" s="22"/>
    </row>
    <row r="184" spans="1:14" ht="31.5" customHeight="1">
      <c r="A184" s="139" t="s">
        <v>238</v>
      </c>
      <c r="B184" s="82" t="s">
        <v>237</v>
      </c>
      <c r="C184" s="82"/>
      <c r="D184" s="83">
        <f>D188+D192+D193</f>
        <v>34363.9</v>
      </c>
      <c r="E184" s="83">
        <f>E188+E192+E193</f>
        <v>26988</v>
      </c>
      <c r="F184" s="83" t="e">
        <f>F188+F192+F193</f>
        <v>#DIV/0!</v>
      </c>
      <c r="G184" s="83">
        <f>G188+G192+G193</f>
        <v>-7375.9000000000015</v>
      </c>
      <c r="H184" s="82"/>
      <c r="I184" s="111"/>
      <c r="J184" s="86">
        <f>J185+J188</f>
        <v>164.2</v>
      </c>
      <c r="K184" s="86" t="e">
        <f>K185+K188</f>
        <v>#REF!</v>
      </c>
      <c r="L184" s="86">
        <f>L185+L188</f>
        <v>0</v>
      </c>
      <c r="M184" s="86">
        <f>M185+M188</f>
        <v>164.2</v>
      </c>
      <c r="N184" s="86">
        <f>N185+N188</f>
        <v>164.2</v>
      </c>
    </row>
    <row r="185" spans="1:14" ht="37.5" customHeight="1" hidden="1">
      <c r="A185" s="125" t="s">
        <v>240</v>
      </c>
      <c r="B185" s="30" t="s">
        <v>239</v>
      </c>
      <c r="C185" s="30"/>
      <c r="D185" s="32"/>
      <c r="E185" s="32"/>
      <c r="F185" s="32"/>
      <c r="G185" s="32"/>
      <c r="H185" s="30"/>
      <c r="I185" s="112"/>
      <c r="J185" s="59">
        <f>J186+J187</f>
        <v>0</v>
      </c>
      <c r="K185" s="7" t="e">
        <f>#REF!</f>
        <v>#REF!</v>
      </c>
      <c r="L185" s="160"/>
      <c r="M185" s="22"/>
      <c r="N185" s="22"/>
    </row>
    <row r="186" spans="1:14" ht="18.75" hidden="1">
      <c r="A186" s="128" t="s">
        <v>22</v>
      </c>
      <c r="B186" s="21" t="s">
        <v>82</v>
      </c>
      <c r="C186" s="21">
        <v>200</v>
      </c>
      <c r="D186" s="27" t="e">
        <f>#REF!</f>
        <v>#REF!</v>
      </c>
      <c r="E186" s="27" t="e">
        <f>#REF!</f>
        <v>#REF!</v>
      </c>
      <c r="F186" s="27" t="e">
        <f>#REF!</f>
        <v>#REF!</v>
      </c>
      <c r="G186" s="27" t="e">
        <f>#REF!</f>
        <v>#REF!</v>
      </c>
      <c r="H186" s="21">
        <v>12</v>
      </c>
      <c r="I186" s="113" t="s">
        <v>13</v>
      </c>
      <c r="J186" s="36"/>
      <c r="K186" s="7" t="e">
        <f>#REF!</f>
        <v>#REF!</v>
      </c>
      <c r="L186" s="160"/>
      <c r="M186" s="22"/>
      <c r="N186" s="22"/>
    </row>
    <row r="187" spans="1:14" ht="21" customHeight="1" hidden="1">
      <c r="A187" s="128" t="s">
        <v>9</v>
      </c>
      <c r="B187" s="21" t="s">
        <v>82</v>
      </c>
      <c r="C187" s="21">
        <v>200</v>
      </c>
      <c r="D187" s="27" t="e">
        <f>#REF!</f>
        <v>#REF!</v>
      </c>
      <c r="E187" s="27" t="e">
        <f>#REF!</f>
        <v>#REF!</v>
      </c>
      <c r="F187" s="27" t="e">
        <f>#REF!</f>
        <v>#REF!</v>
      </c>
      <c r="G187" s="27" t="e">
        <f>#REF!</f>
        <v>#REF!</v>
      </c>
      <c r="H187" s="21">
        <v>12</v>
      </c>
      <c r="I187" s="113" t="s">
        <v>16</v>
      </c>
      <c r="J187" s="36"/>
      <c r="K187" s="7" t="e">
        <f>#REF!</f>
        <v>#REF!</v>
      </c>
      <c r="L187" s="160"/>
      <c r="M187" s="22"/>
      <c r="N187" s="22"/>
    </row>
    <row r="188" spans="1:14" ht="28.5" customHeight="1">
      <c r="A188" s="140" t="s">
        <v>236</v>
      </c>
      <c r="B188" s="30" t="s">
        <v>235</v>
      </c>
      <c r="C188" s="30"/>
      <c r="D188" s="32">
        <f>D192+D193+D194</f>
        <v>17318.2</v>
      </c>
      <c r="E188" s="32">
        <f>E192+E193+E194</f>
        <v>13684.5</v>
      </c>
      <c r="F188" s="32" t="e">
        <f>F192+F193+F194</f>
        <v>#DIV/0!</v>
      </c>
      <c r="G188" s="32">
        <f>G192+G193+G194</f>
        <v>-3633.7000000000003</v>
      </c>
      <c r="H188" s="30"/>
      <c r="I188" s="112"/>
      <c r="J188" s="59">
        <f>J189+J192</f>
        <v>164.2</v>
      </c>
      <c r="K188" s="59">
        <f>K189+K192</f>
        <v>0</v>
      </c>
      <c r="L188" s="59">
        <f>L189+L192</f>
        <v>0</v>
      </c>
      <c r="M188" s="59">
        <f>M189+M192</f>
        <v>164.2</v>
      </c>
      <c r="N188" s="59">
        <f>N189+N192</f>
        <v>164.2</v>
      </c>
    </row>
    <row r="189" spans="1:14" ht="34.5" customHeight="1">
      <c r="A189" s="128" t="s">
        <v>10</v>
      </c>
      <c r="B189" s="20" t="s">
        <v>73</v>
      </c>
      <c r="C189" s="21"/>
      <c r="D189" s="27">
        <f aca="true" t="shared" si="7" ref="D189:G190">D190</f>
        <v>540.8</v>
      </c>
      <c r="E189" s="27">
        <f t="shared" si="7"/>
        <v>576.7</v>
      </c>
      <c r="F189" s="27">
        <f t="shared" si="7"/>
        <v>1.0663831360946747</v>
      </c>
      <c r="G189" s="27">
        <f t="shared" si="7"/>
        <v>35.90000000000009</v>
      </c>
      <c r="H189" s="21">
        <v>10</v>
      </c>
      <c r="I189" s="113" t="s">
        <v>13</v>
      </c>
      <c r="J189" s="36">
        <f>J190</f>
        <v>164.2</v>
      </c>
      <c r="K189" s="36">
        <f aca="true" t="shared" si="8" ref="K189:N190">K190</f>
        <v>0</v>
      </c>
      <c r="L189" s="36">
        <f t="shared" si="8"/>
        <v>0</v>
      </c>
      <c r="M189" s="36">
        <f t="shared" si="8"/>
        <v>164.2</v>
      </c>
      <c r="N189" s="36">
        <f t="shared" si="8"/>
        <v>164.2</v>
      </c>
    </row>
    <row r="190" spans="1:14" ht="63" customHeight="1">
      <c r="A190" s="128" t="s">
        <v>11</v>
      </c>
      <c r="B190" s="21" t="s">
        <v>73</v>
      </c>
      <c r="C190" s="21"/>
      <c r="D190" s="27">
        <f t="shared" si="7"/>
        <v>540.8</v>
      </c>
      <c r="E190" s="27">
        <f t="shared" si="7"/>
        <v>576.7</v>
      </c>
      <c r="F190" s="27">
        <f t="shared" si="7"/>
        <v>1.0663831360946747</v>
      </c>
      <c r="G190" s="27">
        <f t="shared" si="7"/>
        <v>35.90000000000009</v>
      </c>
      <c r="H190" s="21">
        <v>10</v>
      </c>
      <c r="I190" s="113" t="s">
        <v>13</v>
      </c>
      <c r="J190" s="36">
        <f>J191</f>
        <v>164.2</v>
      </c>
      <c r="K190" s="36">
        <f t="shared" si="8"/>
        <v>0</v>
      </c>
      <c r="L190" s="36">
        <f t="shared" si="8"/>
        <v>0</v>
      </c>
      <c r="M190" s="36">
        <f t="shared" si="8"/>
        <v>164.2</v>
      </c>
      <c r="N190" s="36">
        <f t="shared" si="8"/>
        <v>164.2</v>
      </c>
    </row>
    <row r="191" spans="1:14" ht="18">
      <c r="A191" s="128" t="s">
        <v>12</v>
      </c>
      <c r="B191" s="21" t="s">
        <v>73</v>
      </c>
      <c r="C191" s="21">
        <v>300</v>
      </c>
      <c r="D191" s="22">
        <v>540.8</v>
      </c>
      <c r="E191" s="27">
        <v>576.7</v>
      </c>
      <c r="F191" s="24">
        <f>E191/D191</f>
        <v>1.0663831360946747</v>
      </c>
      <c r="G191" s="22">
        <f>E191-D191</f>
        <v>35.90000000000009</v>
      </c>
      <c r="H191" s="21">
        <v>10</v>
      </c>
      <c r="I191" s="113" t="s">
        <v>13</v>
      </c>
      <c r="J191" s="26">
        <v>164.2</v>
      </c>
      <c r="K191" s="10"/>
      <c r="L191" s="159"/>
      <c r="M191" s="22">
        <v>164.2</v>
      </c>
      <c r="N191" s="22">
        <v>164.2</v>
      </c>
    </row>
    <row r="192" spans="1:14" ht="63" customHeight="1" hidden="1">
      <c r="A192" s="136" t="s">
        <v>169</v>
      </c>
      <c r="B192" s="20" t="s">
        <v>170</v>
      </c>
      <c r="C192" s="20"/>
      <c r="D192" s="23">
        <f>D193+D194+D195</f>
        <v>17045.7</v>
      </c>
      <c r="E192" s="23">
        <f>E193+E194+E195</f>
        <v>12867.1</v>
      </c>
      <c r="F192" s="23" t="e">
        <f>F193+F194+F195</f>
        <v>#DIV/0!</v>
      </c>
      <c r="G192" s="23">
        <f>G193+G194+G195</f>
        <v>-4178.6</v>
      </c>
      <c r="H192" s="20">
        <v>10</v>
      </c>
      <c r="I192" s="114" t="s">
        <v>15</v>
      </c>
      <c r="J192" s="78">
        <f>J193+J194+J195</f>
        <v>0</v>
      </c>
      <c r="K192" s="7"/>
      <c r="L192" s="159"/>
      <c r="M192" s="22"/>
      <c r="N192" s="22"/>
    </row>
    <row r="193" spans="1:14" ht="56.25" customHeight="1" hidden="1">
      <c r="A193" s="128" t="s">
        <v>174</v>
      </c>
      <c r="B193" s="21" t="s">
        <v>171</v>
      </c>
      <c r="C193" s="21">
        <v>300</v>
      </c>
      <c r="D193" s="27"/>
      <c r="E193" s="23">
        <v>436.4</v>
      </c>
      <c r="F193" s="24" t="e">
        <f>E193/D193</f>
        <v>#DIV/0!</v>
      </c>
      <c r="G193" s="22">
        <f>E193-D193</f>
        <v>436.4</v>
      </c>
      <c r="H193" s="21">
        <v>10</v>
      </c>
      <c r="I193" s="113" t="s">
        <v>25</v>
      </c>
      <c r="J193" s="26"/>
      <c r="K193" s="10"/>
      <c r="L193" s="159"/>
      <c r="M193" s="22"/>
      <c r="N193" s="22"/>
    </row>
    <row r="194" spans="1:14" ht="55.5" customHeight="1" hidden="1">
      <c r="A194" s="128" t="s">
        <v>265</v>
      </c>
      <c r="B194" s="21" t="s">
        <v>172</v>
      </c>
      <c r="C194" s="21">
        <v>300</v>
      </c>
      <c r="D194" s="27">
        <v>272.5</v>
      </c>
      <c r="E194" s="23">
        <v>381</v>
      </c>
      <c r="F194" s="24">
        <f>E194/D194</f>
        <v>1.3981651376146789</v>
      </c>
      <c r="G194" s="22">
        <f>E194-D194</f>
        <v>108.5</v>
      </c>
      <c r="H194" s="21">
        <v>10</v>
      </c>
      <c r="I194" s="113" t="s">
        <v>15</v>
      </c>
      <c r="J194" s="26"/>
      <c r="K194" s="10"/>
      <c r="L194" s="159"/>
      <c r="M194" s="22"/>
      <c r="N194" s="22"/>
    </row>
    <row r="195" spans="1:14" ht="56.25" customHeight="1" hidden="1">
      <c r="A195" s="128" t="s">
        <v>175</v>
      </c>
      <c r="B195" s="21" t="s">
        <v>173</v>
      </c>
      <c r="C195" s="21">
        <v>300</v>
      </c>
      <c r="D195" s="22">
        <v>16773.2</v>
      </c>
      <c r="E195" s="27">
        <v>12049.7</v>
      </c>
      <c r="F195" s="24">
        <f>E195/D195</f>
        <v>0.7183900507953164</v>
      </c>
      <c r="G195" s="22">
        <f>E195-D195</f>
        <v>-4723.5</v>
      </c>
      <c r="H195" s="21">
        <v>10</v>
      </c>
      <c r="I195" s="113" t="s">
        <v>15</v>
      </c>
      <c r="J195" s="26"/>
      <c r="K195" s="10"/>
      <c r="L195" s="159"/>
      <c r="M195" s="22"/>
      <c r="N195" s="22"/>
    </row>
    <row r="196" spans="1:14" ht="34.5" customHeight="1">
      <c r="A196" s="139" t="s">
        <v>246</v>
      </c>
      <c r="B196" s="82" t="s">
        <v>245</v>
      </c>
      <c r="C196" s="82"/>
      <c r="D196" s="83" t="e">
        <f>#REF!+#REF!+D216</f>
        <v>#REF!</v>
      </c>
      <c r="E196" s="83" t="e">
        <f>#REF!+#REF!+E216</f>
        <v>#REF!</v>
      </c>
      <c r="F196" s="83" t="e">
        <f>#REF!+#REF!+F216</f>
        <v>#REF!</v>
      </c>
      <c r="G196" s="83" t="e">
        <f>#REF!+#REF!+G216</f>
        <v>#REF!</v>
      </c>
      <c r="H196" s="82"/>
      <c r="I196" s="111"/>
      <c r="J196" s="86">
        <f>J200+J203+J197+J205+J207</f>
        <v>923.5</v>
      </c>
      <c r="K196" s="86" t="e">
        <f>K200+K203+K197+K205+K207</f>
        <v>#REF!</v>
      </c>
      <c r="L196" s="86">
        <f>L200+L203+L197+L205+L207</f>
        <v>0</v>
      </c>
      <c r="M196" s="86">
        <f>M200+M203+M197+M205+M207</f>
        <v>939</v>
      </c>
      <c r="N196" s="86">
        <f>N200+N203+N197+N205+N207</f>
        <v>982.1</v>
      </c>
    </row>
    <row r="197" spans="1:14" ht="37.5" customHeight="1" hidden="1">
      <c r="A197" s="125" t="s">
        <v>278</v>
      </c>
      <c r="B197" s="30" t="s">
        <v>279</v>
      </c>
      <c r="C197" s="30"/>
      <c r="D197" s="32"/>
      <c r="E197" s="32"/>
      <c r="F197" s="32"/>
      <c r="G197" s="32"/>
      <c r="H197" s="30"/>
      <c r="I197" s="112"/>
      <c r="J197" s="59">
        <f>J198</f>
        <v>0</v>
      </c>
      <c r="K197" s="7" t="e">
        <f>#REF!</f>
        <v>#REF!</v>
      </c>
      <c r="L197" s="160"/>
      <c r="M197" s="22"/>
      <c r="N197" s="22"/>
    </row>
    <row r="198" spans="1:14" ht="28.5" customHeight="1" hidden="1">
      <c r="A198" s="128" t="s">
        <v>281</v>
      </c>
      <c r="B198" s="20" t="s">
        <v>280</v>
      </c>
      <c r="C198" s="21">
        <v>200</v>
      </c>
      <c r="D198" s="22">
        <v>0</v>
      </c>
      <c r="E198" s="27">
        <v>173</v>
      </c>
      <c r="F198" s="24"/>
      <c r="G198" s="22">
        <f>E198-D198</f>
        <v>173</v>
      </c>
      <c r="H198" s="21" t="s">
        <v>15</v>
      </c>
      <c r="I198" s="113">
        <v>12</v>
      </c>
      <c r="J198" s="37"/>
      <c r="K198" s="10">
        <v>0</v>
      </c>
      <c r="L198" s="159"/>
      <c r="M198" s="22"/>
      <c r="N198" s="22"/>
    </row>
    <row r="199" spans="1:14" ht="61.5" customHeight="1" hidden="1">
      <c r="A199" s="128" t="s">
        <v>66</v>
      </c>
      <c r="B199" s="21" t="s">
        <v>65</v>
      </c>
      <c r="C199" s="21">
        <v>521</v>
      </c>
      <c r="D199" s="23">
        <v>747.7</v>
      </c>
      <c r="E199" s="27">
        <v>450</v>
      </c>
      <c r="F199" s="24"/>
      <c r="G199" s="22">
        <f>E199-D199</f>
        <v>-297.70000000000005</v>
      </c>
      <c r="H199" s="21" t="s">
        <v>25</v>
      </c>
      <c r="I199" s="113" t="s">
        <v>18</v>
      </c>
      <c r="J199" s="37"/>
      <c r="K199" s="10"/>
      <c r="L199" s="159"/>
      <c r="M199" s="22"/>
      <c r="N199" s="22"/>
    </row>
    <row r="200" spans="1:14" ht="37.5" customHeight="1" hidden="1">
      <c r="A200" s="125" t="s">
        <v>254</v>
      </c>
      <c r="B200" s="30" t="s">
        <v>253</v>
      </c>
      <c r="C200" s="30"/>
      <c r="D200" s="32"/>
      <c r="E200" s="32"/>
      <c r="F200" s="32"/>
      <c r="G200" s="32"/>
      <c r="H200" s="30"/>
      <c r="I200" s="112"/>
      <c r="J200" s="59">
        <f>J201</f>
        <v>0</v>
      </c>
      <c r="K200" s="7" t="e">
        <f>#REF!</f>
        <v>#REF!</v>
      </c>
      <c r="L200" s="160"/>
      <c r="M200" s="22"/>
      <c r="N200" s="22"/>
    </row>
    <row r="201" spans="1:14" ht="32.25" hidden="1">
      <c r="A201" s="128" t="s">
        <v>23</v>
      </c>
      <c r="B201" s="21" t="s">
        <v>87</v>
      </c>
      <c r="C201" s="21"/>
      <c r="D201" s="22">
        <f aca="true" t="shared" si="9" ref="D201:K201">D202</f>
        <v>80.6</v>
      </c>
      <c r="E201" s="22">
        <f t="shared" si="9"/>
        <v>80.6</v>
      </c>
      <c r="F201" s="22">
        <f t="shared" si="9"/>
        <v>1</v>
      </c>
      <c r="G201" s="22">
        <f t="shared" si="9"/>
        <v>0</v>
      </c>
      <c r="H201" s="21" t="s">
        <v>20</v>
      </c>
      <c r="I201" s="113" t="s">
        <v>14</v>
      </c>
      <c r="J201" s="26"/>
      <c r="K201" s="107">
        <f t="shared" si="9"/>
        <v>0</v>
      </c>
      <c r="L201" s="161"/>
      <c r="M201" s="22"/>
      <c r="N201" s="22"/>
    </row>
    <row r="202" spans="1:14" ht="31.5" hidden="1">
      <c r="A202" s="128" t="s">
        <v>43</v>
      </c>
      <c r="B202" s="21" t="s">
        <v>88</v>
      </c>
      <c r="C202" s="21">
        <v>200</v>
      </c>
      <c r="D202" s="22">
        <v>80.6</v>
      </c>
      <c r="E202" s="23">
        <v>80.6</v>
      </c>
      <c r="F202" s="24">
        <f>E202/D202</f>
        <v>1</v>
      </c>
      <c r="G202" s="22">
        <f>E202-D202</f>
        <v>0</v>
      </c>
      <c r="H202" s="21" t="s">
        <v>20</v>
      </c>
      <c r="I202" s="113" t="s">
        <v>14</v>
      </c>
      <c r="J202" s="26"/>
      <c r="K202" s="10"/>
      <c r="L202" s="159"/>
      <c r="M202" s="22"/>
      <c r="N202" s="22"/>
    </row>
    <row r="203" spans="1:14" ht="37.5" customHeight="1" hidden="1">
      <c r="A203" s="125" t="s">
        <v>247</v>
      </c>
      <c r="B203" s="30" t="s">
        <v>248</v>
      </c>
      <c r="C203" s="30"/>
      <c r="D203" s="32"/>
      <c r="E203" s="32"/>
      <c r="F203" s="32"/>
      <c r="G203" s="32"/>
      <c r="H203" s="30"/>
      <c r="I203" s="112"/>
      <c r="J203" s="59">
        <f>J204</f>
        <v>0</v>
      </c>
      <c r="K203" s="7" t="e">
        <f>#REF!</f>
        <v>#REF!</v>
      </c>
      <c r="L203" s="160"/>
      <c r="M203" s="22"/>
      <c r="N203" s="22"/>
    </row>
    <row r="204" spans="1:14" ht="56.25" customHeight="1" hidden="1">
      <c r="A204" s="128" t="s">
        <v>187</v>
      </c>
      <c r="B204" s="21" t="s">
        <v>185</v>
      </c>
      <c r="C204" s="21">
        <v>200</v>
      </c>
      <c r="D204" s="23"/>
      <c r="E204" s="22">
        <v>4323.5</v>
      </c>
      <c r="F204" s="24" t="e">
        <f>E204/D204</f>
        <v>#DIV/0!</v>
      </c>
      <c r="G204" s="22">
        <f>E204-D204</f>
        <v>4323.5</v>
      </c>
      <c r="H204" s="21" t="s">
        <v>15</v>
      </c>
      <c r="I204" s="113" t="s">
        <v>19</v>
      </c>
      <c r="J204" s="26"/>
      <c r="K204" s="10"/>
      <c r="L204" s="159"/>
      <c r="M204" s="22"/>
      <c r="N204" s="22"/>
    </row>
    <row r="205" spans="1:14" ht="37.5" customHeight="1">
      <c r="A205" s="128" t="s">
        <v>317</v>
      </c>
      <c r="B205" s="21">
        <v>9110017090</v>
      </c>
      <c r="C205" s="21"/>
      <c r="D205" s="23"/>
      <c r="E205" s="22"/>
      <c r="F205" s="24"/>
      <c r="G205" s="22"/>
      <c r="H205" s="21"/>
      <c r="I205" s="113"/>
      <c r="J205" s="26">
        <f>J206</f>
        <v>0</v>
      </c>
      <c r="K205" s="26">
        <f>K206</f>
        <v>0</v>
      </c>
      <c r="L205" s="26">
        <f>L206</f>
        <v>0</v>
      </c>
      <c r="M205" s="26">
        <f>M206</f>
        <v>0</v>
      </c>
      <c r="N205" s="26">
        <f>N206</f>
        <v>0</v>
      </c>
    </row>
    <row r="206" spans="1:14" ht="33" customHeight="1">
      <c r="A206" s="144" t="s">
        <v>281</v>
      </c>
      <c r="B206" s="21">
        <v>9110017090</v>
      </c>
      <c r="C206" s="21">
        <v>200</v>
      </c>
      <c r="D206" s="23"/>
      <c r="E206" s="22"/>
      <c r="F206" s="24"/>
      <c r="G206" s="22"/>
      <c r="H206" s="149" t="s">
        <v>318</v>
      </c>
      <c r="I206" s="119">
        <v>12</v>
      </c>
      <c r="J206" s="26"/>
      <c r="K206" s="10"/>
      <c r="L206" s="159"/>
      <c r="M206" s="22">
        <v>0</v>
      </c>
      <c r="N206" s="22">
        <v>0</v>
      </c>
    </row>
    <row r="207" spans="1:14" ht="33" customHeight="1">
      <c r="A207" s="144" t="s">
        <v>339</v>
      </c>
      <c r="B207" s="21">
        <v>9120067270</v>
      </c>
      <c r="C207" s="21"/>
      <c r="D207" s="23"/>
      <c r="E207" s="22"/>
      <c r="F207" s="24"/>
      <c r="G207" s="22"/>
      <c r="H207" s="149"/>
      <c r="I207" s="119"/>
      <c r="J207" s="26">
        <f>J208</f>
        <v>923.5</v>
      </c>
      <c r="K207" s="26">
        <f>K208</f>
        <v>0</v>
      </c>
      <c r="L207" s="26">
        <f>L208</f>
        <v>0</v>
      </c>
      <c r="M207" s="26">
        <f>M208</f>
        <v>939</v>
      </c>
      <c r="N207" s="26">
        <f>N208</f>
        <v>982.1</v>
      </c>
    </row>
    <row r="208" spans="1:14" ht="33" customHeight="1">
      <c r="A208" s="128" t="s">
        <v>62</v>
      </c>
      <c r="B208" s="21">
        <v>9120067270</v>
      </c>
      <c r="C208" s="21">
        <v>200</v>
      </c>
      <c r="D208" s="23"/>
      <c r="E208" s="22"/>
      <c r="F208" s="24"/>
      <c r="G208" s="22"/>
      <c r="H208" s="149" t="s">
        <v>318</v>
      </c>
      <c r="I208" s="119" t="s">
        <v>338</v>
      </c>
      <c r="J208" s="26">
        <v>923.5</v>
      </c>
      <c r="K208" s="10"/>
      <c r="L208" s="159"/>
      <c r="M208" s="22">
        <v>939</v>
      </c>
      <c r="N208" s="22">
        <v>982.1</v>
      </c>
    </row>
    <row r="209" spans="1:14" ht="36.75" customHeight="1">
      <c r="A209" s="139" t="s">
        <v>252</v>
      </c>
      <c r="B209" s="82" t="s">
        <v>249</v>
      </c>
      <c r="C209" s="82"/>
      <c r="D209" s="83" t="e">
        <f>#REF!+D224+D225</f>
        <v>#REF!</v>
      </c>
      <c r="E209" s="83" t="e">
        <f>#REF!+E224+E225</f>
        <v>#REF!</v>
      </c>
      <c r="F209" s="83" t="e">
        <f>#REF!+F224+F225</f>
        <v>#REF!</v>
      </c>
      <c r="G209" s="83" t="e">
        <f>#REF!+G224+G225</f>
        <v>#REF!</v>
      </c>
      <c r="H209" s="82"/>
      <c r="I209" s="111"/>
      <c r="J209" s="86">
        <f>J210</f>
        <v>383.5</v>
      </c>
      <c r="K209" s="86">
        <f>K210</f>
        <v>0</v>
      </c>
      <c r="L209" s="86">
        <f>L210</f>
        <v>0</v>
      </c>
      <c r="M209" s="86">
        <f>M210</f>
        <v>401</v>
      </c>
      <c r="N209" s="86">
        <f>N210</f>
        <v>419.5</v>
      </c>
    </row>
    <row r="210" spans="1:14" ht="37.5" customHeight="1">
      <c r="A210" s="125" t="s">
        <v>251</v>
      </c>
      <c r="B210" s="30" t="s">
        <v>250</v>
      </c>
      <c r="C210" s="30"/>
      <c r="D210" s="32"/>
      <c r="E210" s="32"/>
      <c r="F210" s="32"/>
      <c r="G210" s="32"/>
      <c r="H210" s="30"/>
      <c r="I210" s="112"/>
      <c r="J210" s="59">
        <f>J213+J211</f>
        <v>383.5</v>
      </c>
      <c r="K210" s="59">
        <f>K213+K211</f>
        <v>0</v>
      </c>
      <c r="L210" s="59">
        <f>L213+L211</f>
        <v>0</v>
      </c>
      <c r="M210" s="59">
        <f>M213+M211</f>
        <v>401</v>
      </c>
      <c r="N210" s="59">
        <f>N213+N211</f>
        <v>419.5</v>
      </c>
    </row>
    <row r="211" spans="1:14" ht="37.5" customHeight="1">
      <c r="A211" s="144" t="s">
        <v>308</v>
      </c>
      <c r="B211" s="145" t="s">
        <v>311</v>
      </c>
      <c r="C211" s="145"/>
      <c r="D211" s="146"/>
      <c r="E211" s="146"/>
      <c r="F211" s="146"/>
      <c r="G211" s="146"/>
      <c r="H211" s="147" t="s">
        <v>309</v>
      </c>
      <c r="I211" s="148" t="s">
        <v>310</v>
      </c>
      <c r="J211" s="143">
        <f>J212</f>
        <v>287.4</v>
      </c>
      <c r="K211" s="143">
        <f>K212</f>
        <v>0</v>
      </c>
      <c r="L211" s="143">
        <f>L212</f>
        <v>0</v>
      </c>
      <c r="M211" s="143">
        <f>M212</f>
        <v>304.9</v>
      </c>
      <c r="N211" s="143">
        <f>N212</f>
        <v>323.4</v>
      </c>
    </row>
    <row r="212" spans="1:14" ht="37.5" customHeight="1">
      <c r="A212" s="128" t="s">
        <v>62</v>
      </c>
      <c r="B212" s="142" t="s">
        <v>311</v>
      </c>
      <c r="C212" s="145">
        <v>200</v>
      </c>
      <c r="D212" s="146"/>
      <c r="E212" s="146"/>
      <c r="F212" s="146"/>
      <c r="G212" s="146"/>
      <c r="H212" s="147" t="s">
        <v>309</v>
      </c>
      <c r="I212" s="148" t="s">
        <v>310</v>
      </c>
      <c r="J212" s="143">
        <v>287.4</v>
      </c>
      <c r="K212" s="7"/>
      <c r="L212" s="160"/>
      <c r="M212" s="22">
        <v>304.9</v>
      </c>
      <c r="N212" s="22">
        <v>323.4</v>
      </c>
    </row>
    <row r="213" spans="1:14" ht="37.5" customHeight="1">
      <c r="A213" s="131" t="s">
        <v>294</v>
      </c>
      <c r="B213" s="87" t="s">
        <v>293</v>
      </c>
      <c r="C213" s="47"/>
      <c r="D213" s="48"/>
      <c r="E213" s="48"/>
      <c r="F213" s="48"/>
      <c r="G213" s="48"/>
      <c r="H213" s="47" t="s">
        <v>292</v>
      </c>
      <c r="I213" s="117" t="s">
        <v>14</v>
      </c>
      <c r="J213" s="62">
        <f>J214</f>
        <v>96.1</v>
      </c>
      <c r="K213" s="62">
        <f>K214</f>
        <v>0</v>
      </c>
      <c r="L213" s="62">
        <f>L214</f>
        <v>0</v>
      </c>
      <c r="M213" s="62">
        <f>M214</f>
        <v>96.1</v>
      </c>
      <c r="N213" s="62">
        <f>N214</f>
        <v>96.1</v>
      </c>
    </row>
    <row r="214" spans="1:14" ht="37.5" customHeight="1">
      <c r="A214" s="128" t="s">
        <v>62</v>
      </c>
      <c r="B214" s="47" t="s">
        <v>293</v>
      </c>
      <c r="C214" s="47">
        <v>200</v>
      </c>
      <c r="D214" s="48"/>
      <c r="E214" s="48"/>
      <c r="F214" s="48"/>
      <c r="G214" s="48"/>
      <c r="H214" s="47" t="s">
        <v>292</v>
      </c>
      <c r="I214" s="117" t="s">
        <v>14</v>
      </c>
      <c r="J214" s="62">
        <v>96.1</v>
      </c>
      <c r="K214" s="7"/>
      <c r="L214" s="160"/>
      <c r="M214" s="22">
        <v>96.1</v>
      </c>
      <c r="N214" s="22">
        <v>96.1</v>
      </c>
    </row>
    <row r="215" spans="1:14" ht="54" customHeight="1">
      <c r="A215" s="139" t="s">
        <v>296</v>
      </c>
      <c r="B215" s="82" t="s">
        <v>295</v>
      </c>
      <c r="C215" s="82"/>
      <c r="D215" s="83" t="e">
        <f>D229+#REF!+#REF!</f>
        <v>#REF!</v>
      </c>
      <c r="E215" s="83" t="e">
        <f>E229+#REF!+#REF!</f>
        <v>#REF!</v>
      </c>
      <c r="F215" s="83" t="e">
        <f>F229+#REF!+#REF!</f>
        <v>#REF!</v>
      </c>
      <c r="G215" s="83" t="e">
        <f>G229+#REF!+#REF!</f>
        <v>#REF!</v>
      </c>
      <c r="H215" s="82"/>
      <c r="I215" s="111"/>
      <c r="J215" s="88">
        <f>J216+J219+J221</f>
        <v>0</v>
      </c>
      <c r="K215" s="88" t="e">
        <f>K216+K219+K221</f>
        <v>#REF!</v>
      </c>
      <c r="L215" s="88">
        <f>L216+L219+L221</f>
        <v>0</v>
      </c>
      <c r="M215" s="88">
        <f>M216+M219+M221</f>
        <v>0</v>
      </c>
      <c r="N215" s="88">
        <f>N216+N219+N221</f>
        <v>0</v>
      </c>
    </row>
    <row r="216" spans="1:14" ht="30" customHeight="1">
      <c r="A216" s="125" t="s">
        <v>298</v>
      </c>
      <c r="B216" s="30" t="s">
        <v>297</v>
      </c>
      <c r="C216" s="30"/>
      <c r="D216" s="75" t="e">
        <f>#REF!+#REF!+#REF!+#REF!+#REF!+#REF!+#REF!+#REF!+#REF!</f>
        <v>#REF!</v>
      </c>
      <c r="E216" s="75" t="e">
        <f>#REF!+#REF!+#REF!+#REF!+#REF!+#REF!+#REF!+#REF!+#REF!</f>
        <v>#REF!</v>
      </c>
      <c r="F216" s="75" t="e">
        <f>#REF!+#REF!+#REF!+#REF!+#REF!+#REF!+#REF!+#REF!+#REF!</f>
        <v>#REF!</v>
      </c>
      <c r="G216" s="75" t="e">
        <f>#REF!+#REF!+#REF!+#REF!+#REF!+#REF!+#REF!+#REF!+#REF!</f>
        <v>#REF!</v>
      </c>
      <c r="H216" s="30"/>
      <c r="I216" s="112"/>
      <c r="J216" s="76">
        <f>J217</f>
        <v>0</v>
      </c>
      <c r="K216" s="76">
        <f>K217</f>
        <v>0</v>
      </c>
      <c r="L216" s="76">
        <f>L217</f>
        <v>0</v>
      </c>
      <c r="M216" s="76">
        <f>M217</f>
        <v>0</v>
      </c>
      <c r="N216" s="76">
        <f>N217</f>
        <v>0</v>
      </c>
    </row>
    <row r="217" spans="1:14" ht="61.5" customHeight="1">
      <c r="A217" s="131" t="s">
        <v>319</v>
      </c>
      <c r="B217" s="21" t="s">
        <v>299</v>
      </c>
      <c r="C217" s="87"/>
      <c r="D217" s="89"/>
      <c r="E217" s="89"/>
      <c r="F217" s="89"/>
      <c r="G217" s="89"/>
      <c r="H217" s="87" t="s">
        <v>300</v>
      </c>
      <c r="I217" s="116">
        <v>10</v>
      </c>
      <c r="J217" s="79">
        <f>SUM(J218:J218)</f>
        <v>0</v>
      </c>
      <c r="K217" s="79">
        <f>SUM(K218:K218)</f>
        <v>0</v>
      </c>
      <c r="L217" s="79">
        <f>SUM(L218:L218)</f>
        <v>0</v>
      </c>
      <c r="M217" s="79">
        <f>SUM(M218:M218)</f>
        <v>0</v>
      </c>
      <c r="N217" s="79">
        <f>SUM(N218:N218)</f>
        <v>0</v>
      </c>
    </row>
    <row r="218" spans="1:14" ht="34.5" customHeight="1">
      <c r="A218" s="128" t="s">
        <v>62</v>
      </c>
      <c r="B218" s="21" t="s">
        <v>299</v>
      </c>
      <c r="C218" s="21">
        <v>200</v>
      </c>
      <c r="D218" s="22">
        <v>17603</v>
      </c>
      <c r="E218" s="27">
        <v>10946.9</v>
      </c>
      <c r="F218" s="24">
        <f>E218/D218</f>
        <v>0.6218769527921377</v>
      </c>
      <c r="G218" s="22">
        <f>E218-D218</f>
        <v>-6656.1</v>
      </c>
      <c r="H218" s="21" t="s">
        <v>14</v>
      </c>
      <c r="I218" s="113">
        <v>10</v>
      </c>
      <c r="J218" s="26"/>
      <c r="K218" s="19"/>
      <c r="L218" s="168"/>
      <c r="M218" s="22"/>
      <c r="N218" s="22"/>
    </row>
    <row r="219" spans="1:14" ht="27" customHeight="1" hidden="1">
      <c r="A219" s="125" t="s">
        <v>255</v>
      </c>
      <c r="B219" s="30" t="s">
        <v>256</v>
      </c>
      <c r="C219" s="30"/>
      <c r="D219" s="75" t="e">
        <f>D224+#REF!+#REF!+#REF!+#REF!+#REF!+#REF!+#REF!+D222</f>
        <v>#REF!</v>
      </c>
      <c r="E219" s="75" t="e">
        <f>E224+#REF!+#REF!+#REF!+#REF!+#REF!+#REF!+#REF!+E222</f>
        <v>#REF!</v>
      </c>
      <c r="F219" s="75" t="e">
        <f>F224+#REF!+#REF!+#REF!+#REF!+#REF!+#REF!+#REF!+F222</f>
        <v>#REF!</v>
      </c>
      <c r="G219" s="75" t="e">
        <f>G224+#REF!+#REF!+#REF!+#REF!+#REF!+#REF!+#REF!+G222</f>
        <v>#REF!</v>
      </c>
      <c r="H219" s="30"/>
      <c r="I219" s="112"/>
      <c r="J219" s="76">
        <f>J220</f>
        <v>0</v>
      </c>
      <c r="K219" s="108" t="e">
        <f>K223+K224+#REF!+#REF!+#REF!+#REF!+#REF!+#REF!+#REF!+K222+#REF!</f>
        <v>#REF!</v>
      </c>
      <c r="L219" s="168"/>
      <c r="M219" s="22"/>
      <c r="N219" s="22"/>
    </row>
    <row r="220" spans="1:14" ht="27.75" customHeight="1" hidden="1">
      <c r="A220" s="128" t="s">
        <v>69</v>
      </c>
      <c r="B220" s="21" t="s">
        <v>70</v>
      </c>
      <c r="C220" s="21">
        <v>510</v>
      </c>
      <c r="D220" s="29">
        <v>3274</v>
      </c>
      <c r="E220" s="27">
        <v>7513.7</v>
      </c>
      <c r="F220" s="24"/>
      <c r="G220" s="22">
        <f>E220-D220</f>
        <v>4239.7</v>
      </c>
      <c r="H220" s="20">
        <v>14</v>
      </c>
      <c r="I220" s="114" t="s">
        <v>16</v>
      </c>
      <c r="J220" s="26"/>
      <c r="K220" s="10"/>
      <c r="L220" s="159"/>
      <c r="M220" s="22"/>
      <c r="N220" s="22"/>
    </row>
    <row r="221" spans="1:14" ht="36" customHeight="1" hidden="1">
      <c r="A221" s="125" t="s">
        <v>258</v>
      </c>
      <c r="B221" s="30" t="s">
        <v>257</v>
      </c>
      <c r="C221" s="30"/>
      <c r="D221" s="75" t="e">
        <f>D226+#REF!+#REF!+#REF!+#REF!+#REF!+#REF!+#REF!+D224</f>
        <v>#REF!</v>
      </c>
      <c r="E221" s="75" t="e">
        <f>E226+#REF!+#REF!+#REF!+#REF!+#REF!+#REF!+#REF!+E224</f>
        <v>#REF!</v>
      </c>
      <c r="F221" s="75" t="e">
        <f>F226+#REF!+#REF!+#REF!+#REF!+#REF!+#REF!+#REF!+F224</f>
        <v>#REF!</v>
      </c>
      <c r="G221" s="75" t="e">
        <f>G226+#REF!+#REF!+#REF!+#REF!+#REF!+#REF!+#REF!+G224</f>
        <v>#REF!</v>
      </c>
      <c r="H221" s="30"/>
      <c r="I221" s="112"/>
      <c r="J221" s="76">
        <f>J222+J223+J224+J225+J226+J227+J228+J229</f>
        <v>0</v>
      </c>
      <c r="K221" s="108" t="e">
        <f>K225+K226+#REF!+#REF!+#REF!+#REF!+#REF!+#REF!+#REF!+K224+#REF!</f>
        <v>#REF!</v>
      </c>
      <c r="L221" s="168"/>
      <c r="M221" s="22"/>
      <c r="N221" s="22"/>
    </row>
    <row r="222" spans="1:14" ht="137.25" customHeight="1" hidden="1">
      <c r="A222" s="128" t="s">
        <v>68</v>
      </c>
      <c r="B222" s="21" t="s">
        <v>64</v>
      </c>
      <c r="C222" s="21">
        <v>540</v>
      </c>
      <c r="D222" s="23">
        <v>62.6</v>
      </c>
      <c r="E222" s="22">
        <v>4323.5</v>
      </c>
      <c r="F222" s="24">
        <f>E222/D222</f>
        <v>69.06549520766772</v>
      </c>
      <c r="G222" s="22">
        <f>E222-D222</f>
        <v>4260.9</v>
      </c>
      <c r="H222" s="21" t="s">
        <v>14</v>
      </c>
      <c r="I222" s="113" t="s">
        <v>18</v>
      </c>
      <c r="J222" s="26"/>
      <c r="K222" s="10"/>
      <c r="L222" s="159"/>
      <c r="M222" s="22"/>
      <c r="N222" s="22"/>
    </row>
    <row r="223" spans="1:14" ht="117.75" customHeight="1" hidden="1">
      <c r="A223" s="128" t="s">
        <v>67</v>
      </c>
      <c r="B223" s="21" t="s">
        <v>64</v>
      </c>
      <c r="C223" s="21">
        <v>540</v>
      </c>
      <c r="D223" s="23">
        <v>747.7</v>
      </c>
      <c r="E223" s="27">
        <v>450</v>
      </c>
      <c r="F223" s="24"/>
      <c r="G223" s="22">
        <f aca="true" t="shared" si="10" ref="G223:G228">E223-D223</f>
        <v>-297.70000000000005</v>
      </c>
      <c r="H223" s="21" t="s">
        <v>25</v>
      </c>
      <c r="I223" s="113" t="s">
        <v>18</v>
      </c>
      <c r="J223" s="26"/>
      <c r="K223" s="10"/>
      <c r="L223" s="159"/>
      <c r="M223" s="22"/>
      <c r="N223" s="22"/>
    </row>
    <row r="224" spans="1:14" ht="114.75" customHeight="1" hidden="1">
      <c r="A224" s="128" t="s">
        <v>37</v>
      </c>
      <c r="B224" s="21" t="s">
        <v>64</v>
      </c>
      <c r="C224" s="21">
        <v>540</v>
      </c>
      <c r="D224" s="23">
        <v>747.7</v>
      </c>
      <c r="E224" s="27">
        <v>450</v>
      </c>
      <c r="F224" s="24"/>
      <c r="G224" s="22">
        <f t="shared" si="10"/>
        <v>-297.70000000000005</v>
      </c>
      <c r="H224" s="21" t="s">
        <v>15</v>
      </c>
      <c r="I224" s="113">
        <v>12</v>
      </c>
      <c r="J224" s="26"/>
      <c r="K224" s="10"/>
      <c r="L224" s="159"/>
      <c r="M224" s="22"/>
      <c r="N224" s="22"/>
    </row>
    <row r="225" spans="1:14" ht="111.75" customHeight="1" hidden="1">
      <c r="A225" s="128" t="s">
        <v>39</v>
      </c>
      <c r="B225" s="21" t="s">
        <v>64</v>
      </c>
      <c r="C225" s="21">
        <v>540</v>
      </c>
      <c r="D225" s="23">
        <v>747.7</v>
      </c>
      <c r="E225" s="27">
        <v>450</v>
      </c>
      <c r="F225" s="24"/>
      <c r="G225" s="22">
        <f t="shared" si="10"/>
        <v>-297.70000000000005</v>
      </c>
      <c r="H225" s="21" t="s">
        <v>19</v>
      </c>
      <c r="I225" s="113" t="s">
        <v>14</v>
      </c>
      <c r="J225" s="26"/>
      <c r="K225" s="10"/>
      <c r="L225" s="159"/>
      <c r="M225" s="22"/>
      <c r="N225" s="22"/>
    </row>
    <row r="226" spans="1:14" ht="96" customHeight="1" hidden="1">
      <c r="A226" s="128" t="s">
        <v>40</v>
      </c>
      <c r="B226" s="21" t="s">
        <v>64</v>
      </c>
      <c r="C226" s="21">
        <v>540</v>
      </c>
      <c r="D226" s="23">
        <v>747.7</v>
      </c>
      <c r="E226" s="27">
        <v>450</v>
      </c>
      <c r="F226" s="24"/>
      <c r="G226" s="22">
        <f>E226-D226</f>
        <v>-297.70000000000005</v>
      </c>
      <c r="H226" s="21" t="s">
        <v>19</v>
      </c>
      <c r="I226" s="113" t="s">
        <v>14</v>
      </c>
      <c r="J226" s="26"/>
      <c r="K226" s="10"/>
      <c r="L226" s="159"/>
      <c r="M226" s="22"/>
      <c r="N226" s="22"/>
    </row>
    <row r="227" spans="1:14" ht="131.25" customHeight="1" hidden="1">
      <c r="A227" s="128" t="s">
        <v>41</v>
      </c>
      <c r="B227" s="21" t="s">
        <v>64</v>
      </c>
      <c r="C227" s="21">
        <v>540</v>
      </c>
      <c r="D227" s="23">
        <v>62.6</v>
      </c>
      <c r="E227" s="22">
        <v>4323.5</v>
      </c>
      <c r="F227" s="24">
        <f>E227/D227</f>
        <v>69.06549520766772</v>
      </c>
      <c r="G227" s="22">
        <f>E227-D227</f>
        <v>4260.9</v>
      </c>
      <c r="H227" s="21" t="s">
        <v>17</v>
      </c>
      <c r="I227" s="113" t="s">
        <v>13</v>
      </c>
      <c r="J227" s="26"/>
      <c r="K227" s="10"/>
      <c r="L227" s="159"/>
      <c r="M227" s="22"/>
      <c r="N227" s="22"/>
    </row>
    <row r="228" spans="1:14" ht="117" customHeight="1" hidden="1">
      <c r="A228" s="128" t="s">
        <v>38</v>
      </c>
      <c r="B228" s="21" t="s">
        <v>64</v>
      </c>
      <c r="C228" s="21">
        <v>540</v>
      </c>
      <c r="D228" s="23">
        <v>62.6</v>
      </c>
      <c r="E228" s="22">
        <v>4323.5</v>
      </c>
      <c r="F228" s="24">
        <f>E228/D228</f>
        <v>69.06549520766772</v>
      </c>
      <c r="G228" s="22">
        <f t="shared" si="10"/>
        <v>4260.9</v>
      </c>
      <c r="H228" s="21" t="s">
        <v>17</v>
      </c>
      <c r="I228" s="113" t="s">
        <v>15</v>
      </c>
      <c r="J228" s="26"/>
      <c r="K228" s="10"/>
      <c r="L228" s="159"/>
      <c r="M228" s="22"/>
      <c r="N228" s="22"/>
    </row>
    <row r="229" spans="1:14" ht="96.75" customHeight="1" hidden="1">
      <c r="A229" s="128" t="s">
        <v>71</v>
      </c>
      <c r="B229" s="21" t="s">
        <v>207</v>
      </c>
      <c r="C229" s="21">
        <v>540</v>
      </c>
      <c r="D229" s="23">
        <v>62.6</v>
      </c>
      <c r="E229" s="22">
        <v>4323.5</v>
      </c>
      <c r="F229" s="24">
        <f>E229/D229</f>
        <v>69.06549520766772</v>
      </c>
      <c r="G229" s="22">
        <f>E229-D229</f>
        <v>4260.9</v>
      </c>
      <c r="H229" s="21">
        <v>10</v>
      </c>
      <c r="I229" s="113" t="s">
        <v>13</v>
      </c>
      <c r="J229" s="26"/>
      <c r="K229" s="10"/>
      <c r="L229" s="159"/>
      <c r="M229" s="22"/>
      <c r="N229" s="22"/>
    </row>
    <row r="230" spans="1:14" ht="48.75" customHeight="1">
      <c r="A230" s="128" t="s">
        <v>323</v>
      </c>
      <c r="B230" s="21" t="s">
        <v>93</v>
      </c>
      <c r="C230" s="21"/>
      <c r="D230" s="23"/>
      <c r="E230" s="22"/>
      <c r="F230" s="24"/>
      <c r="G230" s="22"/>
      <c r="H230" s="157" t="s">
        <v>310</v>
      </c>
      <c r="I230" s="113">
        <v>14</v>
      </c>
      <c r="J230" s="26">
        <f>J231</f>
        <v>10</v>
      </c>
      <c r="K230" s="26">
        <f>K231</f>
        <v>0</v>
      </c>
      <c r="L230" s="26">
        <f>L231</f>
        <v>0</v>
      </c>
      <c r="M230" s="26">
        <f>M231</f>
        <v>10</v>
      </c>
      <c r="N230" s="26">
        <f>N231</f>
        <v>10</v>
      </c>
    </row>
    <row r="231" spans="1:14" ht="29.25" customHeight="1">
      <c r="A231" s="128" t="s">
        <v>62</v>
      </c>
      <c r="B231" s="21" t="s">
        <v>93</v>
      </c>
      <c r="C231" s="21">
        <v>200</v>
      </c>
      <c r="D231" s="23"/>
      <c r="E231" s="22"/>
      <c r="F231" s="24"/>
      <c r="G231" s="22"/>
      <c r="H231" s="157" t="s">
        <v>310</v>
      </c>
      <c r="I231" s="113">
        <v>14</v>
      </c>
      <c r="J231" s="26">
        <v>10</v>
      </c>
      <c r="K231" s="10"/>
      <c r="L231" s="159"/>
      <c r="M231" s="22">
        <v>10</v>
      </c>
      <c r="N231" s="22">
        <v>10</v>
      </c>
    </row>
    <row r="232" spans="1:14" ht="31.5" customHeight="1">
      <c r="A232" s="139" t="s">
        <v>259</v>
      </c>
      <c r="B232" s="82" t="s">
        <v>260</v>
      </c>
      <c r="C232" s="82"/>
      <c r="D232" s="83" t="e">
        <f>#REF!+#REF!+#REF!</f>
        <v>#REF!</v>
      </c>
      <c r="E232" s="83" t="e">
        <f>#REF!+#REF!+#REF!</f>
        <v>#REF!</v>
      </c>
      <c r="F232" s="83" t="e">
        <f>#REF!+#REF!+#REF!</f>
        <v>#REF!</v>
      </c>
      <c r="G232" s="83" t="e">
        <f>#REF!+#REF!+#REF!</f>
        <v>#REF!</v>
      </c>
      <c r="H232" s="82"/>
      <c r="I232" s="111"/>
      <c r="J232" s="88">
        <f>J233+J240</f>
        <v>937.1</v>
      </c>
      <c r="K232" s="88">
        <f>K233+K240</f>
        <v>0</v>
      </c>
      <c r="L232" s="88">
        <f>L233+L240</f>
        <v>0</v>
      </c>
      <c r="M232" s="88">
        <f>M233+M240</f>
        <v>937.1</v>
      </c>
      <c r="N232" s="88">
        <f>N233+N240</f>
        <v>937.1</v>
      </c>
    </row>
    <row r="233" spans="1:14" ht="28.5" customHeight="1">
      <c r="A233" s="125" t="s">
        <v>261</v>
      </c>
      <c r="B233" s="30" t="s">
        <v>262</v>
      </c>
      <c r="C233" s="56"/>
      <c r="D233" s="32"/>
      <c r="E233" s="32"/>
      <c r="F233" s="58" t="e">
        <f>E233/D233</f>
        <v>#DIV/0!</v>
      </c>
      <c r="G233" s="80">
        <f>E233-D233</f>
        <v>0</v>
      </c>
      <c r="H233" s="30"/>
      <c r="I233" s="112"/>
      <c r="J233" s="34">
        <f>J234</f>
        <v>3</v>
      </c>
      <c r="K233" s="34">
        <f>K234</f>
        <v>0</v>
      </c>
      <c r="L233" s="34">
        <f>L234</f>
        <v>0</v>
      </c>
      <c r="M233" s="34">
        <f>M234</f>
        <v>3</v>
      </c>
      <c r="N233" s="34">
        <f>N234</f>
        <v>3</v>
      </c>
    </row>
    <row r="234" spans="1:14" ht="33.75" customHeight="1">
      <c r="A234" s="128" t="s">
        <v>7</v>
      </c>
      <c r="B234" s="21" t="s">
        <v>58</v>
      </c>
      <c r="C234" s="21">
        <v>870</v>
      </c>
      <c r="D234" s="29">
        <v>546</v>
      </c>
      <c r="E234" s="27">
        <v>380.4</v>
      </c>
      <c r="F234" s="24"/>
      <c r="G234" s="22">
        <f aca="true" t="shared" si="11" ref="G234:G246">E234-D234</f>
        <v>-165.60000000000002</v>
      </c>
      <c r="H234" s="21" t="s">
        <v>13</v>
      </c>
      <c r="I234" s="113">
        <v>11</v>
      </c>
      <c r="J234" s="26">
        <v>3</v>
      </c>
      <c r="K234" s="10"/>
      <c r="L234" s="159"/>
      <c r="M234" s="22">
        <v>3</v>
      </c>
      <c r="N234" s="22">
        <v>3</v>
      </c>
    </row>
    <row r="235" spans="1:14" ht="60.75" customHeight="1">
      <c r="A235" s="128" t="s">
        <v>328</v>
      </c>
      <c r="B235" s="21" t="s">
        <v>330</v>
      </c>
      <c r="C235" s="21"/>
      <c r="D235" s="29"/>
      <c r="E235" s="27"/>
      <c r="F235" s="24"/>
      <c r="G235" s="22"/>
      <c r="H235" s="21"/>
      <c r="I235" s="113"/>
      <c r="J235" s="26">
        <f>J236</f>
        <v>0.9</v>
      </c>
      <c r="K235" s="26">
        <f aca="true" t="shared" si="12" ref="K235:N238">K236</f>
        <v>0</v>
      </c>
      <c r="L235" s="26">
        <f t="shared" si="12"/>
        <v>0</v>
      </c>
      <c r="M235" s="26">
        <f t="shared" si="12"/>
        <v>0.9</v>
      </c>
      <c r="N235" s="26">
        <f t="shared" si="12"/>
        <v>0.9</v>
      </c>
    </row>
    <row r="236" spans="1:14" ht="69.75" customHeight="1">
      <c r="A236" s="128" t="s">
        <v>327</v>
      </c>
      <c r="B236" s="21" t="s">
        <v>329</v>
      </c>
      <c r="C236" s="21"/>
      <c r="D236" s="29"/>
      <c r="E236" s="27"/>
      <c r="F236" s="24"/>
      <c r="G236" s="22"/>
      <c r="H236" s="21"/>
      <c r="I236" s="113"/>
      <c r="J236" s="26">
        <f>J237</f>
        <v>0.9</v>
      </c>
      <c r="K236" s="26">
        <f t="shared" si="12"/>
        <v>0</v>
      </c>
      <c r="L236" s="26">
        <f t="shared" si="12"/>
        <v>0</v>
      </c>
      <c r="M236" s="26">
        <f t="shared" si="12"/>
        <v>0.9</v>
      </c>
      <c r="N236" s="26">
        <f t="shared" si="12"/>
        <v>0.9</v>
      </c>
    </row>
    <row r="237" spans="1:14" ht="37.5" customHeight="1">
      <c r="A237" s="128" t="s">
        <v>258</v>
      </c>
      <c r="B237" s="158" t="s">
        <v>257</v>
      </c>
      <c r="C237" s="21"/>
      <c r="D237" s="29"/>
      <c r="E237" s="27"/>
      <c r="F237" s="24"/>
      <c r="G237" s="22"/>
      <c r="H237" s="21"/>
      <c r="I237" s="113"/>
      <c r="J237" s="26">
        <f>J238</f>
        <v>0.9</v>
      </c>
      <c r="K237" s="26">
        <f t="shared" si="12"/>
        <v>0</v>
      </c>
      <c r="L237" s="26">
        <f t="shared" si="12"/>
        <v>0</v>
      </c>
      <c r="M237" s="26">
        <f t="shared" si="12"/>
        <v>0.9</v>
      </c>
      <c r="N237" s="26">
        <f t="shared" si="12"/>
        <v>0.9</v>
      </c>
    </row>
    <row r="238" spans="1:14" ht="122.25" customHeight="1">
      <c r="A238" s="128" t="s">
        <v>326</v>
      </c>
      <c r="B238" s="21" t="s">
        <v>64</v>
      </c>
      <c r="C238" s="21"/>
      <c r="D238" s="29"/>
      <c r="E238" s="27"/>
      <c r="F238" s="24"/>
      <c r="G238" s="22"/>
      <c r="H238" s="21"/>
      <c r="I238" s="113"/>
      <c r="J238" s="26">
        <f>J239</f>
        <v>0.9</v>
      </c>
      <c r="K238" s="26">
        <f t="shared" si="12"/>
        <v>0</v>
      </c>
      <c r="L238" s="26">
        <f t="shared" si="12"/>
        <v>0</v>
      </c>
      <c r="M238" s="26">
        <f t="shared" si="12"/>
        <v>0.9</v>
      </c>
      <c r="N238" s="26">
        <f t="shared" si="12"/>
        <v>0.9</v>
      </c>
    </row>
    <row r="239" spans="1:14" ht="32.25" customHeight="1">
      <c r="A239" s="128" t="s">
        <v>324</v>
      </c>
      <c r="B239" s="21" t="s">
        <v>64</v>
      </c>
      <c r="C239" s="21">
        <v>540</v>
      </c>
      <c r="D239" s="29"/>
      <c r="E239" s="27"/>
      <c r="F239" s="24"/>
      <c r="G239" s="22"/>
      <c r="H239" s="149" t="s">
        <v>13</v>
      </c>
      <c r="I239" s="119" t="s">
        <v>325</v>
      </c>
      <c r="J239" s="26">
        <v>0.9</v>
      </c>
      <c r="K239" s="10"/>
      <c r="L239" s="159"/>
      <c r="M239" s="22">
        <v>0.9</v>
      </c>
      <c r="N239" s="22">
        <v>0.9</v>
      </c>
    </row>
    <row r="240" spans="1:14" ht="37.5" customHeight="1">
      <c r="A240" s="125" t="s">
        <v>264</v>
      </c>
      <c r="B240" s="30" t="s">
        <v>263</v>
      </c>
      <c r="C240" s="56"/>
      <c r="D240" s="32"/>
      <c r="E240" s="32"/>
      <c r="F240" s="58" t="e">
        <f>E240/D240</f>
        <v>#DIV/0!</v>
      </c>
      <c r="G240" s="80">
        <f t="shared" si="11"/>
        <v>0</v>
      </c>
      <c r="H240" s="30"/>
      <c r="I240" s="112"/>
      <c r="J240" s="81">
        <f>J241</f>
        <v>934.1</v>
      </c>
      <c r="K240" s="81">
        <f>K241</f>
        <v>0</v>
      </c>
      <c r="L240" s="81">
        <f>L241</f>
        <v>0</v>
      </c>
      <c r="M240" s="81">
        <f>M241</f>
        <v>934.1</v>
      </c>
      <c r="N240" s="81">
        <f>N241</f>
        <v>934.1</v>
      </c>
    </row>
    <row r="241" spans="1:14" ht="30.75" customHeight="1">
      <c r="A241" s="126" t="s">
        <v>76</v>
      </c>
      <c r="B241" s="21" t="s">
        <v>81</v>
      </c>
      <c r="C241" s="21"/>
      <c r="D241" s="27">
        <v>349.5</v>
      </c>
      <c r="E241" s="23" t="e">
        <f>#REF!</f>
        <v>#REF!</v>
      </c>
      <c r="F241" s="24" t="e">
        <f>E241/D241</f>
        <v>#REF!</v>
      </c>
      <c r="G241" s="22" t="e">
        <f t="shared" si="11"/>
        <v>#REF!</v>
      </c>
      <c r="H241" s="20" t="s">
        <v>13</v>
      </c>
      <c r="I241" s="114">
        <v>13</v>
      </c>
      <c r="J241" s="77">
        <f>J245+J243+J244</f>
        <v>934.1</v>
      </c>
      <c r="K241" s="77">
        <f>K245+K243+K244</f>
        <v>0</v>
      </c>
      <c r="L241" s="77">
        <f>L245+L243+L244</f>
        <v>0</v>
      </c>
      <c r="M241" s="77">
        <f>M245+M243+M244</f>
        <v>934.1</v>
      </c>
      <c r="N241" s="77">
        <f>N245+N243+N244</f>
        <v>934.1</v>
      </c>
    </row>
    <row r="242" spans="1:14" ht="37.5" customHeight="1" hidden="1">
      <c r="A242" s="128" t="s">
        <v>79</v>
      </c>
      <c r="B242" s="21" t="s">
        <v>81</v>
      </c>
      <c r="C242" s="21">
        <v>200</v>
      </c>
      <c r="D242" s="22"/>
      <c r="E242" s="23" t="e">
        <f>#REF!</f>
        <v>#REF!</v>
      </c>
      <c r="F242" s="24"/>
      <c r="G242" s="22" t="e">
        <f t="shared" si="11"/>
        <v>#REF!</v>
      </c>
      <c r="H242" s="21" t="s">
        <v>13</v>
      </c>
      <c r="I242" s="113">
        <v>13</v>
      </c>
      <c r="J242" s="37"/>
      <c r="K242" s="10"/>
      <c r="L242" s="159"/>
      <c r="M242" s="22"/>
      <c r="N242" s="22"/>
    </row>
    <row r="243" spans="1:14" ht="66.75" customHeight="1" hidden="1">
      <c r="A243" s="127" t="s">
        <v>193</v>
      </c>
      <c r="B243" s="21" t="s">
        <v>81</v>
      </c>
      <c r="C243" s="47">
        <v>100</v>
      </c>
      <c r="D243" s="41">
        <v>373</v>
      </c>
      <c r="E243" s="39" t="e">
        <f>SUM(#REF!,#REF!,#REF!)</f>
        <v>#REF!</v>
      </c>
      <c r="F243" s="42" t="e">
        <f>E243/D243</f>
        <v>#REF!</v>
      </c>
      <c r="G243" s="38" t="e">
        <f t="shared" si="11"/>
        <v>#REF!</v>
      </c>
      <c r="H243" s="47" t="s">
        <v>30</v>
      </c>
      <c r="I243" s="117">
        <v>13</v>
      </c>
      <c r="J243" s="37"/>
      <c r="K243" s="10"/>
      <c r="L243" s="159"/>
      <c r="M243" s="22"/>
      <c r="N243" s="22"/>
    </row>
    <row r="244" spans="1:14" ht="38.25" customHeight="1">
      <c r="A244" s="154" t="s">
        <v>62</v>
      </c>
      <c r="B244" s="21" t="s">
        <v>81</v>
      </c>
      <c r="C244" s="21">
        <v>200</v>
      </c>
      <c r="D244" s="27">
        <v>349.5</v>
      </c>
      <c r="E244" s="23" t="e">
        <f>#REF!</f>
        <v>#REF!</v>
      </c>
      <c r="F244" s="24" t="e">
        <f>E244/D244</f>
        <v>#REF!</v>
      </c>
      <c r="G244" s="22" t="e">
        <f>E244-D244</f>
        <v>#REF!</v>
      </c>
      <c r="H244" s="21" t="s">
        <v>13</v>
      </c>
      <c r="I244" s="113">
        <v>13</v>
      </c>
      <c r="J244" s="37">
        <v>842.5</v>
      </c>
      <c r="K244" s="10"/>
      <c r="L244" s="159"/>
      <c r="M244" s="22">
        <v>842.5</v>
      </c>
      <c r="N244" s="22">
        <v>842.5</v>
      </c>
    </row>
    <row r="245" spans="1:14" ht="48" customHeight="1">
      <c r="A245" s="128" t="s">
        <v>77</v>
      </c>
      <c r="B245" s="21" t="s">
        <v>81</v>
      </c>
      <c r="C245" s="21">
        <v>850</v>
      </c>
      <c r="D245" s="27">
        <v>349.5</v>
      </c>
      <c r="E245" s="23" t="e">
        <f>#REF!</f>
        <v>#REF!</v>
      </c>
      <c r="F245" s="24" t="e">
        <f>E245/D245</f>
        <v>#REF!</v>
      </c>
      <c r="G245" s="22" t="e">
        <f t="shared" si="11"/>
        <v>#REF!</v>
      </c>
      <c r="H245" s="21" t="s">
        <v>13</v>
      </c>
      <c r="I245" s="113">
        <v>13</v>
      </c>
      <c r="J245" s="26">
        <v>91.6</v>
      </c>
      <c r="K245" s="10"/>
      <c r="L245" s="159"/>
      <c r="M245" s="22">
        <v>91.6</v>
      </c>
      <c r="N245" s="22">
        <v>91.6</v>
      </c>
    </row>
    <row r="246" spans="1:14" ht="36.75" customHeight="1" hidden="1" thickBot="1">
      <c r="A246" s="141" t="s">
        <v>78</v>
      </c>
      <c r="B246" s="43" t="s">
        <v>81</v>
      </c>
      <c r="C246" s="43">
        <v>830</v>
      </c>
      <c r="D246" s="44">
        <v>349.5</v>
      </c>
      <c r="E246" s="45" t="e">
        <f>#REF!</f>
        <v>#REF!</v>
      </c>
      <c r="F246" s="90" t="e">
        <f>E246/D246</f>
        <v>#REF!</v>
      </c>
      <c r="G246" s="46" t="e">
        <f t="shared" si="11"/>
        <v>#REF!</v>
      </c>
      <c r="H246" s="43" t="s">
        <v>13</v>
      </c>
      <c r="I246" s="122">
        <v>13</v>
      </c>
      <c r="J246" s="91"/>
      <c r="K246" s="10"/>
      <c r="L246" s="159"/>
      <c r="M246" s="22"/>
      <c r="N246" s="22"/>
    </row>
    <row r="247" spans="1:14" ht="0.75" customHeight="1">
      <c r="A247" s="154" t="s">
        <v>313</v>
      </c>
      <c r="B247" s="21" t="s">
        <v>314</v>
      </c>
      <c r="C247" s="21"/>
      <c r="D247" s="27"/>
      <c r="E247" s="23"/>
      <c r="F247" s="24"/>
      <c r="G247" s="22"/>
      <c r="H247" s="149"/>
      <c r="I247" s="149"/>
      <c r="J247" s="22">
        <f>J248</f>
        <v>0</v>
      </c>
      <c r="K247" s="22">
        <f>K248</f>
        <v>0</v>
      </c>
      <c r="L247" s="22">
        <f>L248</f>
        <v>0</v>
      </c>
      <c r="M247" s="22">
        <f>M248</f>
        <v>0</v>
      </c>
      <c r="N247" s="22">
        <f>N248</f>
        <v>0</v>
      </c>
    </row>
    <row r="248" spans="1:14" ht="33" customHeight="1" hidden="1">
      <c r="A248" s="154" t="s">
        <v>62</v>
      </c>
      <c r="B248" s="21" t="s">
        <v>315</v>
      </c>
      <c r="C248" s="21">
        <v>200</v>
      </c>
      <c r="D248" s="27"/>
      <c r="E248" s="23"/>
      <c r="F248" s="24"/>
      <c r="G248" s="22"/>
      <c r="H248" s="149" t="s">
        <v>316</v>
      </c>
      <c r="I248" s="149" t="s">
        <v>312</v>
      </c>
      <c r="J248" s="22"/>
      <c r="K248" s="93"/>
      <c r="L248" s="93"/>
      <c r="M248" s="22"/>
      <c r="N248" s="22"/>
    </row>
    <row r="249" spans="1:14" ht="30" customHeight="1" thickBot="1">
      <c r="A249" s="150"/>
      <c r="B249" s="151" t="s">
        <v>35</v>
      </c>
      <c r="C249" s="151"/>
      <c r="D249" s="152" t="e">
        <f>#REF!+#REF!+D111+#REF!+#REF!+#REF!-20</f>
        <v>#REF!</v>
      </c>
      <c r="E249" s="152" t="e">
        <f>#REF!+#REF!+E111+#REF!+#REF!+#REF!</f>
        <v>#REF!</v>
      </c>
      <c r="F249" s="152" t="e">
        <f>#REF!+#REF!+F111+#REF!+#REF!+#REF!</f>
        <v>#REF!</v>
      </c>
      <c r="G249" s="152" t="e">
        <f>#REF!+#REF!+G111+#REF!+#REF!+#REF!</f>
        <v>#REF!</v>
      </c>
      <c r="H249" s="151"/>
      <c r="I249" s="151"/>
      <c r="J249" s="153">
        <f>J10+J47+J61+J63+J65+J67+J70+J94+J104+J108+J111+J174+J177+J179+J181+J184+J196+J209+J215+J232+J247+J230+J235</f>
        <v>5151</v>
      </c>
      <c r="K249" s="153" t="e">
        <f>K10+K47+K61+K63+K65+K67+K70+K94+K104+K108+K111+K174+K177+K179+K181+K184+K196+K209+K215+K232+K247+K230+K235</f>
        <v>#REF!</v>
      </c>
      <c r="L249" s="153">
        <f>L10+L47+L61+L63+L65+L67+L70+L94+L104+L108+L111+L174+L177+L179+L181+L184+L196+L209+L215+L232+L247+L230+L235</f>
        <v>670</v>
      </c>
      <c r="M249" s="153">
        <f>M10+M47+M61+M63+M65+M67+M70+M94+M104+M108+M111+M174+M177+M179+M181+M184+M196+M209+M215+M232+M247+M230+M235</f>
        <v>5304.9</v>
      </c>
      <c r="N249" s="153">
        <f>N10+N47+N61+N63+N65+N67+N70+N94+N104+N108+N111+N174+N177+N179+N181+N184+N196+N209+N215+N232+N247+N230+N235</f>
        <v>5505.400000000001</v>
      </c>
    </row>
    <row r="250" spans="4:12" ht="23.25" customHeight="1">
      <c r="D250" s="5"/>
      <c r="E250" s="3"/>
      <c r="L250" s="13"/>
    </row>
    <row r="251" ht="18">
      <c r="J251" s="13">
        <f>J61+J63+J65+J67+J70+J94+J104+J108+J111+J174+J177+J179</f>
        <v>34.3</v>
      </c>
    </row>
    <row r="252" ht="13.5" customHeight="1"/>
    <row r="259" ht="39.75" customHeight="1"/>
    <row r="260" ht="39.75" customHeight="1"/>
    <row r="261" ht="39.75" customHeight="1"/>
  </sheetData>
  <sheetProtection/>
  <mergeCells count="13">
    <mergeCell ref="B8:B9"/>
    <mergeCell ref="D8:E8"/>
    <mergeCell ref="C8:C9"/>
    <mergeCell ref="J8:J9"/>
    <mergeCell ref="M8:M9"/>
    <mergeCell ref="N8:N9"/>
    <mergeCell ref="B2:K2"/>
    <mergeCell ref="A6:I6"/>
    <mergeCell ref="L8:L9"/>
    <mergeCell ref="A8:A9"/>
    <mergeCell ref="H8:H9"/>
    <mergeCell ref="I8:I9"/>
    <mergeCell ref="F8:F9"/>
  </mergeCells>
  <printOptions/>
  <pageMargins left="0.3937007874015748" right="0.1968503937007874" top="0.2755905511811024" bottom="0.1968503937007874" header="0.15748031496062992" footer="0.15748031496062992"/>
  <pageSetup fitToHeight="7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Ларичиха</cp:lastModifiedBy>
  <cp:lastPrinted>2020-11-13T02:34:56Z</cp:lastPrinted>
  <dcterms:created xsi:type="dcterms:W3CDTF">2007-12-05T13:22:00Z</dcterms:created>
  <dcterms:modified xsi:type="dcterms:W3CDTF">2023-12-25T07:22:51Z</dcterms:modified>
  <cp:category/>
  <cp:version/>
  <cp:contentType/>
  <cp:contentStatus/>
</cp:coreProperties>
</file>